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140" yWindow="60" windowWidth="8130" windowHeight="8550"/>
  </bookViews>
  <sheets>
    <sheet name="Saisie données" sheetId="1" r:id="rId1"/>
    <sheet name="Actifs-RRQ" sheetId="2" r:id="rId2"/>
    <sheet name="Calculs" sheetId="3" r:id="rId3"/>
  </sheets>
  <definedNames>
    <definedName name="_xlnm.Print_Area" localSheetId="1">'Actifs-RRQ'!$A$1:$H$54</definedName>
    <definedName name="_xlnm.Print_Area" localSheetId="0">'Saisie données'!$1:$65</definedName>
  </definedNames>
  <calcPr calcId="145621"/>
</workbook>
</file>

<file path=xl/calcChain.xml><?xml version="1.0" encoding="utf-8"?>
<calcChain xmlns="http://schemas.openxmlformats.org/spreadsheetml/2006/main">
  <c r="F32" i="2" l="1"/>
  <c r="D32" i="2"/>
  <c r="G28" i="1"/>
  <c r="G31" i="1" s="1"/>
  <c r="G29" i="1"/>
  <c r="G24" i="1"/>
  <c r="H9" i="2"/>
  <c r="H10" i="2"/>
  <c r="H5" i="2"/>
  <c r="H7" i="2"/>
  <c r="G18" i="1"/>
  <c r="G51" i="1"/>
  <c r="D28" i="1"/>
  <c r="D29" i="1"/>
  <c r="D24" i="1"/>
  <c r="C9" i="2"/>
  <c r="C10" i="2"/>
  <c r="C5" i="2"/>
  <c r="C7" i="2" s="1"/>
  <c r="D18" i="1"/>
  <c r="D51" i="1"/>
  <c r="F10" i="3"/>
  <c r="F9" i="3"/>
  <c r="F8" i="3"/>
  <c r="F34" i="3"/>
  <c r="F14" i="3"/>
  <c r="F33" i="3"/>
  <c r="F28" i="3"/>
  <c r="F27" i="3"/>
  <c r="F22" i="3"/>
  <c r="F21" i="3"/>
  <c r="F16" i="3"/>
  <c r="F15" i="3"/>
  <c r="F17" i="3"/>
  <c r="F18" i="3"/>
  <c r="F19" i="3"/>
  <c r="F23" i="3"/>
  <c r="F24" i="3"/>
  <c r="F25" i="3"/>
  <c r="F29" i="3"/>
  <c r="F30" i="3"/>
  <c r="F31" i="3"/>
  <c r="F35" i="3"/>
  <c r="F36" i="3"/>
  <c r="F37" i="3"/>
  <c r="B16" i="3"/>
  <c r="B15" i="3"/>
  <c r="B14" i="3"/>
  <c r="B13" i="3"/>
  <c r="B12" i="3"/>
  <c r="B7" i="3"/>
  <c r="B6" i="3"/>
  <c r="B5" i="3"/>
  <c r="B4" i="3"/>
  <c r="B3" i="3"/>
  <c r="D31" i="1" l="1"/>
  <c r="D32" i="1" s="1"/>
  <c r="D40" i="1" s="1"/>
  <c r="C8" i="2" s="1"/>
  <c r="C11" i="2" s="1"/>
  <c r="D41" i="1" s="1"/>
  <c r="D55" i="1" s="1"/>
  <c r="G32" i="1"/>
  <c r="G40" i="1" s="1"/>
  <c r="H8" i="2" s="1"/>
  <c r="H11" i="2" s="1"/>
  <c r="G41" i="1" s="1"/>
  <c r="G55" i="1" s="1"/>
</calcChain>
</file>

<file path=xl/sharedStrings.xml><?xml version="1.0" encoding="utf-8"?>
<sst xmlns="http://schemas.openxmlformats.org/spreadsheetml/2006/main" count="199" uniqueCount="144">
  <si>
    <t>Derniers frais (immédiat)</t>
  </si>
  <si>
    <t>Frais funéraires, médicaux, juridiques, impôts impayés, dettes à rembourser.</t>
  </si>
  <si>
    <t>Fonds de logement</t>
  </si>
  <si>
    <t>Pour remboursement de l'hypothèque, achat d'une maison ou paiement du loyer</t>
  </si>
  <si>
    <t>Fonds éducation</t>
  </si>
  <si>
    <t>Études collégiales ou universitaires, REEE (nombre d'années restantes)</t>
  </si>
  <si>
    <t xml:space="preserve">BESOINS FINANCIERS </t>
  </si>
  <si>
    <t>VOUS</t>
  </si>
  <si>
    <t>VOTRE CONJOINT</t>
  </si>
  <si>
    <t>SUCCESSION DE:</t>
  </si>
  <si>
    <t>Prénom, Nom</t>
  </si>
  <si>
    <t>Date de naissance:</t>
  </si>
  <si>
    <t>Fumeur:</t>
  </si>
  <si>
    <t>(a)</t>
  </si>
  <si>
    <t>(b)</t>
  </si>
  <si>
    <t>(c)</t>
  </si>
  <si>
    <t>(d)</t>
  </si>
  <si>
    <t>(a+b+c)</t>
  </si>
  <si>
    <t>(e)</t>
  </si>
  <si>
    <t>Rente au conjoint survivant R.R.Q.</t>
  </si>
  <si>
    <t>(f)</t>
  </si>
  <si>
    <t>(g)</t>
  </si>
  <si>
    <t>(h)</t>
  </si>
  <si>
    <t>Revenu mensuel brut disponible</t>
  </si>
  <si>
    <t>(i)</t>
  </si>
  <si>
    <t>REVENU MENSUEL NÉCESSAIRE</t>
  </si>
  <si>
    <t>(j)</t>
  </si>
  <si>
    <t>Taux d'intérêt long terme</t>
  </si>
  <si>
    <t>(k)</t>
  </si>
  <si>
    <t>Taux d'inflation</t>
  </si>
  <si>
    <t>(l)</t>
  </si>
  <si>
    <t>(m)</t>
  </si>
  <si>
    <t>Revenu mensuel nécessaire</t>
  </si>
  <si>
    <t>(o)</t>
  </si>
  <si>
    <t>(p)</t>
  </si>
  <si>
    <t>(q)</t>
  </si>
  <si>
    <t>(r)</t>
  </si>
  <si>
    <t>(s)</t>
  </si>
  <si>
    <t>Obligations, CPG, etc.</t>
  </si>
  <si>
    <t>TOTAL DE L'ACTIF DISPONIBLE</t>
  </si>
  <si>
    <t>Prestations du régime de rentes du Québec</t>
  </si>
  <si>
    <t>Rente mensuelle maximale de conjoint survivant</t>
  </si>
  <si>
    <t>ans et plus</t>
  </si>
  <si>
    <t>Rente mensuelle d'orphelin</t>
  </si>
  <si>
    <t>Données client</t>
  </si>
  <si>
    <t>Durée (en année)</t>
  </si>
  <si>
    <t>Nombre de retrait annuel</t>
  </si>
  <si>
    <t>Nombre total de retrait</t>
  </si>
  <si>
    <t>Montant des retraits</t>
  </si>
  <si>
    <t>Intérêts</t>
  </si>
  <si>
    <t>Indexation</t>
  </si>
  <si>
    <t>Solde actuel</t>
  </si>
  <si>
    <t>Données conjoint</t>
  </si>
  <si>
    <t>Calculatrice épargne</t>
  </si>
  <si>
    <t>Item</t>
  </si>
  <si>
    <t>Résultats</t>
  </si>
  <si>
    <t>Données</t>
  </si>
  <si>
    <t>Cotisations</t>
  </si>
  <si>
    <t>Durée de l'accumulation (nb de période)</t>
  </si>
  <si>
    <t>Taux d'intérêt par période</t>
  </si>
  <si>
    <t>Solde accumulé</t>
  </si>
  <si>
    <t>Calculatrice revenu</t>
  </si>
  <si>
    <t>Montant du capital</t>
  </si>
  <si>
    <t>Durée du revenu (nb de période)</t>
  </si>
  <si>
    <t>Retrait par période</t>
  </si>
  <si>
    <t>Solde du capital</t>
  </si>
  <si>
    <t>Renseignement sur l'hypothèque</t>
  </si>
  <si>
    <t>Montant de l'emprunt</t>
  </si>
  <si>
    <t>Taux d'intérêt annuel</t>
  </si>
  <si>
    <t>Durée de l'emprunt en années</t>
  </si>
  <si>
    <t>Nombre de versements par an</t>
  </si>
  <si>
    <t>Synthèse de l'hypothèque</t>
  </si>
  <si>
    <t>Versement périodique</t>
  </si>
  <si>
    <t>Nombre de versement prévu</t>
  </si>
  <si>
    <t>Montant des intérêts</t>
  </si>
  <si>
    <t>Comparaison sur 5 ans avec assurance</t>
  </si>
  <si>
    <t>Taux d'intérêt annuel avec assurance</t>
  </si>
  <si>
    <t>Solde après 5 ans (avec assurance)</t>
  </si>
  <si>
    <t>Solde après 5 ans (sans assurance)</t>
  </si>
  <si>
    <t>Différence des paiements</t>
  </si>
  <si>
    <t>Différence des soldes</t>
  </si>
  <si>
    <t>Coût de l'assurance</t>
  </si>
  <si>
    <t>Comparaison sur 10 ans avec assurance</t>
  </si>
  <si>
    <t>Solde après 10 ans (avec assurance)</t>
  </si>
  <si>
    <t>Solde après 10 ans (sans assurance)</t>
  </si>
  <si>
    <t>Comparaison sur 15 ans avec assurance</t>
  </si>
  <si>
    <t>Solde après 15 ans (avec assurance)</t>
  </si>
  <si>
    <t>Solde après 15 ans (sans assurance)</t>
  </si>
  <si>
    <t>Comparaison sur 20 ans avec assurance</t>
  </si>
  <si>
    <t>Solde après 20 ans (avec assurance)</t>
  </si>
  <si>
    <t>Solde après 20 ans (sans assurance)</t>
  </si>
  <si>
    <t>(f+g+h+i)</t>
  </si>
  <si>
    <t>(e-j)</t>
  </si>
  <si>
    <t>(n)</t>
  </si>
  <si>
    <t>REVENUS MENSUEL FAMILIAL DÉSIRÉ</t>
  </si>
  <si>
    <t>Revenus annuel actuel brut</t>
  </si>
  <si>
    <t>Nombre d'enfants :</t>
  </si>
  <si>
    <t>Revenus maximum assurable</t>
  </si>
  <si>
    <t>Autres revenus mensuels et allocations familiales</t>
  </si>
  <si>
    <t>Rente d'orphelin</t>
  </si>
  <si>
    <t>Assurance-vie</t>
  </si>
  <si>
    <t>Argent liquide, fonds d'urgence</t>
  </si>
  <si>
    <t>ans</t>
  </si>
  <si>
    <t>(m+n+o+p+q+r)</t>
  </si>
  <si>
    <t>CAPITAL REQUIS SELON LES HYPOTHÈSES</t>
  </si>
  <si>
    <t>CAPITAL NÉCESSAIRE POUR PRODUIRE CE REVENU</t>
  </si>
  <si>
    <t>CAPITAL SUPPLÉMENTAIRE NÉCESSAIRE</t>
  </si>
  <si>
    <t>(d+l-s)</t>
  </si>
  <si>
    <t>Revenus familial actuel</t>
  </si>
  <si>
    <t>Revenus disponible au décès</t>
  </si>
  <si>
    <t>BESOINS FINANCIERS AU DÉCÈS</t>
  </si>
  <si>
    <t>70% couple, 75% 1enfant, 80% 2 enfants, 85% 3 enfants ou 100%</t>
  </si>
  <si>
    <t>(t)</t>
  </si>
  <si>
    <r>
      <t>REER, RPDB, régimes de retraite</t>
    </r>
    <r>
      <rPr>
        <sz val="9"/>
        <rFont val="Arial"/>
        <family val="2"/>
      </rPr>
      <t xml:space="preserve"> (si utilisé imposition environ 50%)</t>
    </r>
  </si>
  <si>
    <r>
      <t xml:space="preserve">Revenu nécessaire pendant       </t>
    </r>
    <r>
      <rPr>
        <sz val="9"/>
        <rFont val="Arial"/>
        <family val="2"/>
      </rPr>
      <t xml:space="preserve"> (selon l'âge du plus jeune enfant)</t>
    </r>
  </si>
  <si>
    <t>ans et plus avec enfant</t>
  </si>
  <si>
    <t>ans et plus sans enfant</t>
  </si>
  <si>
    <t>Prestation de décès de l'État</t>
  </si>
  <si>
    <t>TOTAL DES BESOINS FINANCIERS</t>
  </si>
  <si>
    <t>REVENU MENSUEL CHOISIS (SI DIFFÉRENT)</t>
  </si>
  <si>
    <t>Ne rien inscrire dans les parties ombragées</t>
  </si>
  <si>
    <t xml:space="preserve">Afin de remettre les valeurs à zéro, faire ''delete'' ou ''supprimer'' </t>
  </si>
  <si>
    <t>avant d'inscrire de nouvelles données</t>
  </si>
  <si>
    <t>ACTIFS Totaux</t>
  </si>
  <si>
    <t xml:space="preserve">TOTAL DE L'ACTIF </t>
  </si>
  <si>
    <r>
      <t>REER, RPDB, régimes de retraite</t>
    </r>
    <r>
      <rPr>
        <sz val="9"/>
        <rFont val="Arial"/>
        <family val="2"/>
      </rPr>
      <t xml:space="preserve"> </t>
    </r>
  </si>
  <si>
    <t>Signature du conseiller</t>
  </si>
  <si>
    <t xml:space="preserve">  Signature de votre conjoint(e) </t>
  </si>
  <si>
    <t>Votre signature _________________________________________________________</t>
  </si>
  <si>
    <t xml:space="preserve">le </t>
  </si>
  <si>
    <t>Signé à _______________________________________________________________</t>
  </si>
  <si>
    <t xml:space="preserve">  Après cette analyse financière de mon conseiller, je reconnais mes besoins en assurance et confirme la validité des données recueillies.</t>
  </si>
  <si>
    <t>ACTIFS DISPONIBLES à être utilisés au décès (voir page suivante)</t>
  </si>
  <si>
    <r>
      <t>Biens immeubles et personnels</t>
    </r>
    <r>
      <rPr>
        <sz val="9"/>
        <rFont val="Arial"/>
        <family val="2"/>
      </rPr>
      <t xml:space="preserve"> (maison, voiture, bijoux, objets d'art, etc.)</t>
    </r>
  </si>
  <si>
    <r>
      <t xml:space="preserve">Biens </t>
    </r>
    <r>
      <rPr>
        <sz val="9"/>
        <rFont val="Arial"/>
        <family val="2"/>
      </rPr>
      <t>(maison, voiture, bijoux, objets d'art, etc.)</t>
    </r>
  </si>
  <si>
    <t xml:space="preserve">Un bon plan financier doit être révisé régulièrement, à cet effet, une mise à jour des informations contenus dans ce document </t>
  </si>
  <si>
    <t>devrait être faite aux 3 ans ou plus tôt si des changements importants sont survenus.</t>
  </si>
  <si>
    <t xml:space="preserve">En tant que conseiller en sécurité financière, j'offre aussi des services complets en assurance invalidité, </t>
  </si>
  <si>
    <t>produits d'investissement</t>
  </si>
  <si>
    <t>assurance commerciale (convention entre actionnaires), assurance maladies graves, REER et autres</t>
  </si>
  <si>
    <t xml:space="preserve">                                                                              Vous                                   Votre conjoint</t>
  </si>
  <si>
    <t>C</t>
  </si>
  <si>
    <r>
      <t xml:space="preserve">CHARLEBOIS &amp; </t>
    </r>
    <r>
      <rPr>
        <b/>
        <i/>
        <sz val="20"/>
        <color indexed="9"/>
        <rFont val="Arial"/>
        <family val="2"/>
      </rPr>
      <t>ASSOCIÉS</t>
    </r>
    <r>
      <rPr>
        <b/>
        <sz val="20"/>
        <color indexed="9"/>
        <rFont val="Arial"/>
        <family val="2"/>
      </rPr>
      <t xml:space="preserve"> </t>
    </r>
    <r>
      <rPr>
        <b/>
        <sz val="24"/>
        <color indexed="9"/>
        <rFont val="Arial"/>
        <family val="2"/>
      </rPr>
      <t xml:space="preserve"> </t>
    </r>
    <r>
      <rPr>
        <b/>
        <sz val="22"/>
        <color indexed="9"/>
        <rFont val="Arial"/>
        <family val="2"/>
      </rPr>
      <t>Analyse des besoins financiers</t>
    </r>
  </si>
  <si>
    <r>
      <t>CHARLEBOIS &amp; ASSOCIES</t>
    </r>
    <r>
      <rPr>
        <b/>
        <sz val="24"/>
        <color indexed="9"/>
        <rFont val="Arial"/>
        <family val="2"/>
      </rPr>
      <t xml:space="preserve">     Analyse des besoins financiers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</si>
</sst>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$&quot;_);[Red]\(#,##0.00\ &quot;$&quot;\)"/>
    <numFmt numFmtId="165" formatCode="_-* #,##0.00\ &quot;$&quot;_-;_-* #,##0.00\ &quot;$&quot;\-;_-* &quot;-&quot;??\ &quot;$&quot;_-;_-@_-"/>
    <numFmt numFmtId="166" formatCode="#,##0.00\ &quot;$&quot;"/>
    <numFmt numFmtId="167" formatCode="0.000%"/>
    <numFmt numFmtId="168" formatCode="[$-C0C]d\ mmm\ yyyy;@"/>
    <numFmt numFmtId="169" formatCode="#,##0.00\ &quot;$&quot;_-"/>
  </numFmts>
  <fonts count="30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12"/>
      <color indexed="9"/>
      <name val="Arial"/>
      <family val="2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</font>
    <font>
      <b/>
      <u/>
      <sz val="12"/>
      <name val="Arial"/>
    </font>
    <font>
      <b/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u/>
      <sz val="12"/>
      <color indexed="9"/>
      <name val="Arial"/>
      <family val="2"/>
    </font>
    <font>
      <u/>
      <sz val="12"/>
      <name val="Arial"/>
      <family val="2"/>
    </font>
    <font>
      <sz val="12"/>
      <name val="Arial"/>
    </font>
    <font>
      <b/>
      <sz val="24"/>
      <color indexed="9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22"/>
      <color indexed="9"/>
      <name val="Arial"/>
      <family val="2"/>
    </font>
    <font>
      <b/>
      <i/>
      <sz val="24"/>
      <color indexed="9"/>
      <name val="Arial"/>
      <family val="2"/>
    </font>
    <font>
      <b/>
      <i/>
      <sz val="20"/>
      <color indexed="9"/>
      <name val="Arial"/>
      <family val="2"/>
    </font>
    <font>
      <b/>
      <sz val="2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9" fontId="9" fillId="0" borderId="4" xfId="2" applyFont="1" applyBorder="1" applyProtection="1">
      <protection locked="0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/>
    <xf numFmtId="0" fontId="9" fillId="0" borderId="5" xfId="0" applyFont="1" applyBorder="1"/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8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1" xfId="0" applyFont="1" applyBorder="1" applyAlignment="1">
      <alignment horizontal="right"/>
    </xf>
    <xf numFmtId="0" fontId="8" fillId="0" borderId="0" xfId="0" applyFont="1" applyBorder="1" applyAlignment="1"/>
    <xf numFmtId="0" fontId="8" fillId="0" borderId="7" xfId="0" applyFont="1" applyBorder="1" applyAlignment="1"/>
    <xf numFmtId="0" fontId="9" fillId="0" borderId="7" xfId="0" applyFont="1" applyBorder="1"/>
    <xf numFmtId="165" fontId="8" fillId="0" borderId="0" xfId="1" applyFont="1" applyBorder="1" applyAlignment="1" applyProtection="1">
      <alignment horizontal="right"/>
      <protection locked="0"/>
    </xf>
    <xf numFmtId="0" fontId="8" fillId="0" borderId="7" xfId="0" applyFont="1" applyBorder="1"/>
    <xf numFmtId="0" fontId="8" fillId="0" borderId="0" xfId="0" applyFont="1" applyBorder="1"/>
    <xf numFmtId="0" fontId="9" fillId="0" borderId="8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5" fontId="9" fillId="0" borderId="4" xfId="1" applyNumberFormat="1" applyFont="1" applyBorder="1" applyProtection="1">
      <protection locked="0"/>
    </xf>
    <xf numFmtId="165" fontId="9" fillId="0" borderId="4" xfId="1" applyNumberFormat="1" applyFont="1" applyBorder="1" applyProtection="1"/>
    <xf numFmtId="9" fontId="9" fillId="0" borderId="12" xfId="2" applyFont="1" applyBorder="1" applyAlignment="1" applyProtection="1">
      <alignment horizontal="right"/>
      <protection locked="0"/>
    </xf>
    <xf numFmtId="3" fontId="9" fillId="0" borderId="4" xfId="2" applyNumberFormat="1" applyFont="1" applyFill="1" applyBorder="1" applyProtection="1"/>
    <xf numFmtId="165" fontId="9" fillId="0" borderId="13" xfId="1" applyNumberFormat="1" applyFont="1" applyBorder="1" applyProtection="1"/>
    <xf numFmtId="10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2" fontId="17" fillId="0" borderId="0" xfId="0" applyNumberFormat="1" applyFont="1" applyFill="1" applyBorder="1"/>
    <xf numFmtId="0" fontId="17" fillId="0" borderId="0" xfId="0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0" fontId="7" fillId="0" borderId="0" xfId="0" applyNumberFormat="1" applyFont="1" applyFill="1" applyBorder="1" applyAlignment="1">
      <alignment horizontal="right"/>
    </xf>
    <xf numFmtId="0" fontId="9" fillId="0" borderId="14" xfId="0" applyFont="1" applyFill="1" applyBorder="1" applyAlignment="1"/>
    <xf numFmtId="0" fontId="22" fillId="0" borderId="0" xfId="0" applyFont="1"/>
    <xf numFmtId="0" fontId="9" fillId="0" borderId="15" xfId="0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/>
    <xf numFmtId="0" fontId="10" fillId="0" borderId="18" xfId="0" applyFont="1" applyFill="1" applyBorder="1" applyAlignment="1"/>
    <xf numFmtId="0" fontId="10" fillId="0" borderId="19" xfId="0" applyFont="1" applyFill="1" applyBorder="1" applyAlignment="1"/>
    <xf numFmtId="166" fontId="10" fillId="0" borderId="21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66" fontId="10" fillId="0" borderId="23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165" fontId="8" fillId="3" borderId="24" xfId="1" applyNumberFormat="1" applyFont="1" applyFill="1" applyBorder="1" applyProtection="1"/>
    <xf numFmtId="165" fontId="8" fillId="3" borderId="25" xfId="1" applyNumberFormat="1" applyFont="1" applyFill="1" applyBorder="1" applyProtection="1"/>
    <xf numFmtId="165" fontId="8" fillId="3" borderId="24" xfId="0" applyNumberFormat="1" applyFont="1" applyFill="1" applyBorder="1" applyProtection="1"/>
    <xf numFmtId="0" fontId="18" fillId="2" borderId="26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1" fontId="10" fillId="3" borderId="22" xfId="0" applyNumberFormat="1" applyFont="1" applyFill="1" applyBorder="1" applyAlignment="1">
      <alignment horizontal="center"/>
    </xf>
    <xf numFmtId="166" fontId="10" fillId="3" borderId="23" xfId="0" applyNumberFormat="1" applyFont="1" applyFill="1" applyBorder="1" applyAlignment="1">
      <alignment horizontal="center"/>
    </xf>
    <xf numFmtId="166" fontId="10" fillId="3" borderId="21" xfId="0" applyNumberFormat="1" applyFont="1" applyFill="1" applyBorder="1" applyAlignment="1">
      <alignment horizontal="center"/>
    </xf>
    <xf numFmtId="165" fontId="9" fillId="3" borderId="4" xfId="1" applyNumberFormat="1" applyFont="1" applyFill="1" applyBorder="1" applyAlignment="1" applyProtection="1">
      <alignment horizontal="center"/>
    </xf>
    <xf numFmtId="165" fontId="9" fillId="3" borderId="4" xfId="1" applyNumberFormat="1" applyFont="1" applyFill="1" applyBorder="1" applyProtection="1"/>
    <xf numFmtId="165" fontId="9" fillId="3" borderId="4" xfId="0" applyNumberFormat="1" applyFont="1" applyFill="1" applyBorder="1" applyProtection="1"/>
    <xf numFmtId="165" fontId="9" fillId="3" borderId="31" xfId="1" applyNumberFormat="1" applyFont="1" applyFill="1" applyBorder="1" applyProtection="1"/>
    <xf numFmtId="0" fontId="23" fillId="0" borderId="0" xfId="0" applyFont="1" applyFill="1" applyBorder="1" applyAlignment="1">
      <alignment horizontal="left" vertical="center"/>
    </xf>
    <xf numFmtId="1" fontId="9" fillId="3" borderId="32" xfId="0" applyNumberFormat="1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166" fontId="9" fillId="3" borderId="32" xfId="0" applyNumberFormat="1" applyFont="1" applyFill="1" applyBorder="1" applyAlignment="1">
      <alignment horizontal="center"/>
    </xf>
    <xf numFmtId="10" fontId="9" fillId="3" borderId="32" xfId="0" applyNumberFormat="1" applyFont="1" applyFill="1" applyBorder="1" applyAlignment="1">
      <alignment horizontal="center"/>
    </xf>
    <xf numFmtId="169" fontId="9" fillId="3" borderId="33" xfId="0" applyNumberFormat="1" applyFont="1" applyFill="1" applyBorder="1" applyAlignment="1">
      <alignment horizontal="center"/>
    </xf>
    <xf numFmtId="164" fontId="10" fillId="3" borderId="34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167" fontId="10" fillId="3" borderId="12" xfId="0" applyNumberFormat="1" applyFont="1" applyFill="1" applyBorder="1" applyAlignment="1">
      <alignment horizontal="center"/>
    </xf>
    <xf numFmtId="164" fontId="10" fillId="3" borderId="35" xfId="0" applyNumberFormat="1" applyFont="1" applyFill="1" applyBorder="1" applyAlignment="1">
      <alignment horizontal="center"/>
    </xf>
    <xf numFmtId="166" fontId="10" fillId="0" borderId="36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center"/>
    </xf>
    <xf numFmtId="167" fontId="10" fillId="0" borderId="22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164" fontId="10" fillId="3" borderId="22" xfId="0" applyNumberFormat="1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0" xfId="0" applyFont="1"/>
    <xf numFmtId="0" fontId="3" fillId="0" borderId="39" xfId="0" applyFont="1" applyBorder="1" applyAlignment="1">
      <alignment horizontal="center"/>
    </xf>
    <xf numFmtId="0" fontId="9" fillId="0" borderId="10" xfId="0" applyFont="1" applyBorder="1"/>
    <xf numFmtId="0" fontId="2" fillId="0" borderId="0" xfId="0" applyFont="1" applyBorder="1"/>
    <xf numFmtId="0" fontId="22" fillId="0" borderId="7" xfId="0" applyFont="1" applyBorder="1"/>
    <xf numFmtId="0" fontId="7" fillId="0" borderId="0" xfId="0" applyFont="1"/>
    <xf numFmtId="165" fontId="9" fillId="0" borderId="12" xfId="1" applyNumberFormat="1" applyFont="1" applyBorder="1" applyProtection="1">
      <protection locked="0"/>
    </xf>
    <xf numFmtId="165" fontId="8" fillId="3" borderId="40" xfId="1" applyNumberFormat="1" applyFont="1" applyFill="1" applyBorder="1" applyProtection="1"/>
    <xf numFmtId="165" fontId="8" fillId="3" borderId="19" xfId="1" applyNumberFormat="1" applyFont="1" applyFill="1" applyBorder="1" applyProtection="1"/>
    <xf numFmtId="0" fontId="0" fillId="0" borderId="0" xfId="0" applyBorder="1"/>
    <xf numFmtId="0" fontId="0" fillId="0" borderId="7" xfId="0" applyBorder="1"/>
    <xf numFmtId="0" fontId="22" fillId="0" borderId="0" xfId="0" applyFont="1" applyBorder="1"/>
    <xf numFmtId="165" fontId="9" fillId="0" borderId="4" xfId="1" applyNumberFormat="1" applyFont="1" applyFill="1" applyBorder="1" applyProtection="1">
      <protection locked="0"/>
    </xf>
    <xf numFmtId="165" fontId="2" fillId="0" borderId="14" xfId="1" applyFont="1" applyBorder="1" applyAlignment="1">
      <alignment horizontal="left"/>
    </xf>
    <xf numFmtId="165" fontId="2" fillId="0" borderId="0" xfId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5" fontId="2" fillId="0" borderId="14" xfId="1" applyFont="1" applyBorder="1" applyAlignment="1" applyProtection="1">
      <alignment horizontal="left"/>
      <protection locked="0"/>
    </xf>
    <xf numFmtId="165" fontId="2" fillId="0" borderId="0" xfId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2" fillId="0" borderId="4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0" xfId="0" applyFont="1" applyBorder="1"/>
    <xf numFmtId="0" fontId="25" fillId="0" borderId="14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5" fontId="9" fillId="0" borderId="45" xfId="0" applyNumberFormat="1" applyFont="1" applyBorder="1" applyAlignment="1" applyProtection="1">
      <alignment horizontal="center"/>
      <protection locked="0"/>
    </xf>
    <xf numFmtId="15" fontId="9" fillId="0" borderId="46" xfId="0" applyNumberFormat="1" applyFont="1" applyBorder="1" applyAlignment="1" applyProtection="1">
      <alignment horizontal="center"/>
      <protection locked="0"/>
    </xf>
    <xf numFmtId="15" fontId="9" fillId="0" borderId="47" xfId="0" applyNumberFormat="1" applyFont="1" applyBorder="1" applyAlignment="1" applyProtection="1">
      <alignment horizontal="center"/>
      <protection locked="0"/>
    </xf>
    <xf numFmtId="15" fontId="9" fillId="0" borderId="48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>
      <alignment horizontal="center"/>
    </xf>
    <xf numFmtId="49" fontId="9" fillId="0" borderId="51" xfId="0" applyNumberFormat="1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168" fontId="9" fillId="0" borderId="47" xfId="0" applyNumberFormat="1" applyFont="1" applyFill="1" applyBorder="1" applyAlignment="1">
      <alignment horizontal="center" vertical="center"/>
    </xf>
    <xf numFmtId="168" fontId="9" fillId="0" borderId="48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center" vertical="center"/>
    </xf>
    <xf numFmtId="168" fontId="9" fillId="0" borderId="16" xfId="0" applyNumberFormat="1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65" fontId="8" fillId="0" borderId="14" xfId="1" applyFont="1" applyBorder="1" applyAlignment="1" applyProtection="1">
      <alignment horizontal="right"/>
      <protection locked="0"/>
    </xf>
    <xf numFmtId="165" fontId="8" fillId="0" borderId="0" xfId="1" applyFont="1" applyBorder="1" applyAlignment="1" applyProtection="1">
      <alignment horizontal="right"/>
      <protection locked="0"/>
    </xf>
    <xf numFmtId="165" fontId="8" fillId="0" borderId="3" xfId="1" applyFont="1" applyBorder="1" applyAlignment="1" applyProtection="1">
      <alignment horizontal="right"/>
      <protection locked="0"/>
    </xf>
    <xf numFmtId="165" fontId="9" fillId="0" borderId="14" xfId="1" applyFont="1" applyFill="1" applyBorder="1" applyAlignment="1" applyProtection="1">
      <alignment horizontal="center"/>
      <protection locked="0"/>
    </xf>
    <xf numFmtId="165" fontId="9" fillId="0" borderId="0" xfId="1" applyFont="1" applyFill="1" applyBorder="1" applyAlignment="1" applyProtection="1">
      <alignment horizontal="center"/>
      <protection locked="0"/>
    </xf>
    <xf numFmtId="165" fontId="9" fillId="0" borderId="7" xfId="1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>
      <alignment horizontal="center"/>
    </xf>
    <xf numFmtId="165" fontId="9" fillId="0" borderId="42" xfId="1" applyFont="1" applyBorder="1" applyAlignment="1" applyProtection="1">
      <alignment horizontal="center"/>
      <protection locked="0"/>
    </xf>
    <xf numFmtId="165" fontId="12" fillId="0" borderId="14" xfId="1" applyFont="1" applyBorder="1" applyAlignment="1" applyProtection="1">
      <alignment horizontal="center"/>
      <protection locked="0"/>
    </xf>
    <xf numFmtId="165" fontId="12" fillId="0" borderId="0" xfId="1" applyFont="1" applyBorder="1" applyAlignment="1" applyProtection="1">
      <alignment horizontal="center"/>
      <protection locked="0"/>
    </xf>
    <xf numFmtId="165" fontId="8" fillId="0" borderId="14" xfId="1" applyFont="1" applyBorder="1" applyAlignment="1" applyProtection="1">
      <alignment horizontal="left"/>
      <protection locked="0"/>
    </xf>
    <xf numFmtId="165" fontId="8" fillId="0" borderId="3" xfId="1" applyFont="1" applyBorder="1" applyAlignment="1" applyProtection="1">
      <alignment horizontal="left"/>
      <protection locked="0"/>
    </xf>
    <xf numFmtId="0" fontId="5" fillId="0" borderId="5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9" fillId="0" borderId="55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19" fillId="2" borderId="49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19" fillId="2" borderId="59" xfId="0" applyFont="1" applyFill="1" applyBorder="1" applyAlignment="1">
      <alignment horizontal="center"/>
    </xf>
    <xf numFmtId="0" fontId="19" fillId="2" borderId="60" xfId="0" applyFont="1" applyFill="1" applyBorder="1" applyAlignment="1">
      <alignment horizontal="center"/>
    </xf>
    <xf numFmtId="0" fontId="19" fillId="2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left"/>
    </xf>
    <xf numFmtId="0" fontId="9" fillId="0" borderId="63" xfId="0" applyFont="1" applyFill="1" applyBorder="1" applyAlignment="1">
      <alignment horizontal="left"/>
    </xf>
    <xf numFmtId="0" fontId="18" fillId="2" borderId="59" xfId="0" applyFont="1" applyFill="1" applyBorder="1" applyAlignment="1">
      <alignment horizontal="center"/>
    </xf>
    <xf numFmtId="0" fontId="18" fillId="2" borderId="60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center"/>
    </xf>
    <xf numFmtId="166" fontId="18" fillId="2" borderId="59" xfId="0" applyNumberFormat="1" applyFont="1" applyFill="1" applyBorder="1" applyAlignment="1">
      <alignment horizontal="center"/>
    </xf>
    <xf numFmtId="166" fontId="18" fillId="2" borderId="61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1381125</xdr:colOff>
          <xdr:row>6</xdr:row>
          <xdr:rowOff>295275</xdr:rowOff>
        </xdr:from>
        <xdr:to>
          <xdr:col>4</xdr:col>
          <xdr:colOff>352425</xdr:colOff>
          <xdr:row>6</xdr:row>
          <xdr:rowOff>295275</xdr:rowOff>
        </xdr:to>
        <xdr:sp macro="" textlink="">
          <xdr:nvSpPr>
            <xdr:cNvPr id="1092" name="CheckBox2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1381125</xdr:colOff>
          <xdr:row>6</xdr:row>
          <xdr:rowOff>295275</xdr:rowOff>
        </xdr:from>
        <xdr:to>
          <xdr:col>3</xdr:col>
          <xdr:colOff>1381125</xdr:colOff>
          <xdr:row>6</xdr:row>
          <xdr:rowOff>295275</xdr:rowOff>
        </xdr:to>
        <xdr:sp macro="" textlink="">
          <xdr:nvSpPr>
            <xdr:cNvPr id="1094" name="CheckBox4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1266825</xdr:colOff>
          <xdr:row>6</xdr:row>
          <xdr:rowOff>295275</xdr:rowOff>
        </xdr:from>
        <xdr:to>
          <xdr:col>8</xdr:col>
          <xdr:colOff>0</xdr:colOff>
          <xdr:row>6</xdr:row>
          <xdr:rowOff>295275</xdr:rowOff>
        </xdr:to>
        <xdr:sp macro="" textlink="">
          <xdr:nvSpPr>
            <xdr:cNvPr id="1114" name="CheckBox5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1266825</xdr:colOff>
          <xdr:row>6</xdr:row>
          <xdr:rowOff>295275</xdr:rowOff>
        </xdr:from>
        <xdr:to>
          <xdr:col>6</xdr:col>
          <xdr:colOff>1266825</xdr:colOff>
          <xdr:row>6</xdr:row>
          <xdr:rowOff>295275</xdr:rowOff>
        </xdr:to>
        <xdr:sp macro="" textlink="">
          <xdr:nvSpPr>
            <xdr:cNvPr id="1115" name="CheckBox6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Q64"/>
  <sheetViews>
    <sheetView showGridLines="0" tabSelected="1" zoomScale="87" zoomScaleNormal="87" workbookViewId="0">
      <selection activeCell="D7" sqref="D7:E7"/>
    </sheetView>
  </sheetViews>
  <sheetFormatPr defaultColWidth="11.42578125" defaultRowHeight="15" x14ac:dyDescent="0.2"/>
  <cols>
    <col min="1" max="1" width="2.85546875" style="18" customWidth="1"/>
    <col min="2" max="2" width="41" style="18" customWidth="1"/>
    <col min="3" max="3" width="22.140625" style="18" customWidth="1"/>
    <col min="4" max="4" width="20.7109375" style="18" customWidth="1"/>
    <col min="5" max="5" width="5.28515625" style="18" customWidth="1"/>
    <col min="6" max="6" width="23.5703125" style="18" customWidth="1"/>
    <col min="7" max="7" width="19" style="18" customWidth="1"/>
    <col min="8" max="8" width="6.140625" style="18" customWidth="1"/>
    <col min="9" max="9" width="2.140625" style="18" customWidth="1"/>
    <col min="10" max="10" width="11.7109375" style="18" customWidth="1"/>
    <col min="11" max="16384" width="11.42578125" style="18"/>
  </cols>
  <sheetData>
    <row r="1" spans="1:17" ht="51" customHeight="1" x14ac:dyDescent="0.25">
      <c r="A1" s="195" t="s">
        <v>143</v>
      </c>
      <c r="B1" s="196"/>
      <c r="C1" s="196"/>
      <c r="D1" s="196"/>
      <c r="E1" s="196"/>
      <c r="F1" s="196"/>
      <c r="G1" s="196"/>
      <c r="H1" s="196"/>
      <c r="I1" s="196"/>
      <c r="J1" s="14"/>
      <c r="K1" s="14"/>
      <c r="L1" s="15"/>
      <c r="M1" s="15"/>
      <c r="N1" s="16"/>
      <c r="O1" s="17"/>
      <c r="P1" s="15"/>
      <c r="Q1" s="15"/>
    </row>
    <row r="2" spans="1:17" ht="3.75" customHeight="1" thickBot="1" x14ac:dyDescent="0.25">
      <c r="A2" s="201" t="s">
        <v>141</v>
      </c>
      <c r="B2" s="201"/>
      <c r="C2" s="201"/>
      <c r="D2" s="201"/>
      <c r="E2" s="201"/>
      <c r="F2" s="201"/>
      <c r="G2" s="201"/>
      <c r="H2" s="201"/>
      <c r="I2" s="201"/>
    </row>
    <row r="3" spans="1:17" ht="18" customHeight="1" thickBot="1" x14ac:dyDescent="0.3">
      <c r="A3" s="208" t="s">
        <v>6</v>
      </c>
      <c r="B3" s="209"/>
      <c r="C3" s="209"/>
      <c r="D3" s="210" t="s">
        <v>7</v>
      </c>
      <c r="E3" s="210"/>
      <c r="F3" s="19"/>
      <c r="G3" s="211" t="s">
        <v>8</v>
      </c>
      <c r="H3" s="211"/>
      <c r="I3" s="20"/>
    </row>
    <row r="4" spans="1:17" s="21" customFormat="1" ht="27" customHeight="1" x14ac:dyDescent="0.2">
      <c r="A4" s="188" t="s">
        <v>9</v>
      </c>
      <c r="B4" s="189"/>
      <c r="C4" s="74" t="s">
        <v>10</v>
      </c>
      <c r="D4" s="202"/>
      <c r="E4" s="203"/>
      <c r="F4" s="74" t="s">
        <v>10</v>
      </c>
      <c r="G4" s="202"/>
      <c r="H4" s="203"/>
      <c r="I4" s="75"/>
    </row>
    <row r="5" spans="1:17" ht="5.25" customHeight="1" x14ac:dyDescent="0.25">
      <c r="A5" s="154"/>
      <c r="B5" s="155"/>
      <c r="C5" s="155"/>
      <c r="D5" s="204"/>
      <c r="E5" s="205"/>
      <c r="F5" s="23"/>
      <c r="G5" s="204"/>
      <c r="H5" s="205"/>
      <c r="I5" s="24"/>
    </row>
    <row r="6" spans="1:17" ht="18" customHeight="1" x14ac:dyDescent="0.2">
      <c r="A6" s="178" t="s">
        <v>11</v>
      </c>
      <c r="B6" s="179"/>
      <c r="C6" s="179"/>
      <c r="D6" s="206"/>
      <c r="E6" s="207"/>
      <c r="F6" s="25" t="s">
        <v>11</v>
      </c>
      <c r="G6" s="206"/>
      <c r="H6" s="207"/>
      <c r="I6" s="26"/>
    </row>
    <row r="7" spans="1:17" ht="23.25" customHeight="1" x14ac:dyDescent="0.2">
      <c r="A7" s="178" t="s">
        <v>12</v>
      </c>
      <c r="B7" s="179"/>
      <c r="C7" s="179"/>
      <c r="D7" s="197"/>
      <c r="E7" s="198"/>
      <c r="F7" s="25" t="s">
        <v>12</v>
      </c>
      <c r="G7" s="199"/>
      <c r="H7" s="200"/>
      <c r="I7" s="26"/>
    </row>
    <row r="8" spans="1:17" s="29" customFormat="1" ht="18" customHeight="1" thickBot="1" x14ac:dyDescent="0.25">
      <c r="A8" s="186" t="s">
        <v>96</v>
      </c>
      <c r="B8" s="187"/>
      <c r="C8" s="187"/>
      <c r="D8" s="191"/>
      <c r="E8" s="192"/>
      <c r="F8" s="27" t="s">
        <v>96</v>
      </c>
      <c r="G8" s="184"/>
      <c r="H8" s="185"/>
      <c r="I8" s="28"/>
    </row>
    <row r="9" spans="1:17" ht="5.25" customHeight="1" x14ac:dyDescent="0.25">
      <c r="A9" s="154"/>
      <c r="B9" s="155"/>
      <c r="C9" s="155"/>
      <c r="D9" s="155"/>
      <c r="E9" s="155"/>
      <c r="F9" s="155"/>
      <c r="G9" s="155"/>
      <c r="H9" s="155"/>
      <c r="I9" s="156"/>
    </row>
    <row r="10" spans="1:17" s="21" customFormat="1" ht="27" customHeight="1" x14ac:dyDescent="0.2">
      <c r="A10" s="160" t="s">
        <v>110</v>
      </c>
      <c r="B10" s="161"/>
      <c r="C10" s="161"/>
      <c r="D10" s="161"/>
      <c r="E10" s="161"/>
      <c r="F10" s="161"/>
      <c r="G10" s="161"/>
      <c r="H10" s="161"/>
      <c r="I10" s="162"/>
    </row>
    <row r="11" spans="1:17" ht="5.25" customHeight="1" x14ac:dyDescent="0.25">
      <c r="A11" s="157"/>
      <c r="B11" s="158"/>
      <c r="C11" s="158"/>
      <c r="D11" s="158"/>
      <c r="E11" s="158"/>
      <c r="F11" s="158"/>
      <c r="G11" s="158"/>
      <c r="H11" s="158"/>
      <c r="I11" s="159"/>
    </row>
    <row r="12" spans="1:17" ht="18.75" customHeight="1" x14ac:dyDescent="0.25">
      <c r="A12" s="163" t="s">
        <v>0</v>
      </c>
      <c r="B12" s="164"/>
      <c r="C12" s="165"/>
      <c r="D12" s="45">
        <v>0</v>
      </c>
      <c r="E12" s="1" t="s">
        <v>13</v>
      </c>
      <c r="F12" s="31"/>
      <c r="G12" s="45">
        <v>0</v>
      </c>
      <c r="H12" s="1" t="s">
        <v>13</v>
      </c>
      <c r="I12" s="32"/>
    </row>
    <row r="13" spans="1:17" ht="12" customHeight="1" x14ac:dyDescent="0.2">
      <c r="A13" s="181" t="s">
        <v>1</v>
      </c>
      <c r="B13" s="182"/>
      <c r="C13" s="182"/>
      <c r="D13" s="182"/>
      <c r="E13" s="182"/>
      <c r="F13" s="182"/>
      <c r="G13" s="182"/>
      <c r="H13" s="182"/>
      <c r="I13" s="183"/>
    </row>
    <row r="14" spans="1:17" ht="18.75" customHeight="1" x14ac:dyDescent="0.25">
      <c r="A14" s="163" t="s">
        <v>2</v>
      </c>
      <c r="B14" s="164"/>
      <c r="C14" s="165"/>
      <c r="D14" s="45">
        <v>0</v>
      </c>
      <c r="E14" s="1" t="s">
        <v>14</v>
      </c>
      <c r="F14" s="31"/>
      <c r="G14" s="45">
        <v>0</v>
      </c>
      <c r="H14" s="1" t="s">
        <v>14</v>
      </c>
      <c r="I14" s="32"/>
    </row>
    <row r="15" spans="1:17" ht="12" customHeight="1" x14ac:dyDescent="0.2">
      <c r="A15" s="181" t="s">
        <v>3</v>
      </c>
      <c r="B15" s="182"/>
      <c r="C15" s="182"/>
      <c r="D15" s="182"/>
      <c r="E15" s="182"/>
      <c r="F15" s="182"/>
      <c r="G15" s="182"/>
      <c r="H15" s="182"/>
      <c r="I15" s="183"/>
    </row>
    <row r="16" spans="1:17" ht="18.75" customHeight="1" x14ac:dyDescent="0.25">
      <c r="A16" s="163" t="s">
        <v>4</v>
      </c>
      <c r="B16" s="164"/>
      <c r="C16" s="165"/>
      <c r="D16" s="45">
        <v>0</v>
      </c>
      <c r="E16" s="1" t="s">
        <v>15</v>
      </c>
      <c r="F16" s="31"/>
      <c r="G16" s="45">
        <v>0</v>
      </c>
      <c r="H16" s="1" t="s">
        <v>15</v>
      </c>
      <c r="I16" s="32"/>
    </row>
    <row r="17" spans="1:9" s="39" customFormat="1" ht="12" customHeight="1" thickBot="1" x14ac:dyDescent="0.25">
      <c r="A17" s="181" t="s">
        <v>5</v>
      </c>
      <c r="B17" s="182"/>
      <c r="C17" s="182"/>
      <c r="D17" s="182"/>
      <c r="E17" s="182"/>
      <c r="F17" s="182"/>
      <c r="G17" s="182"/>
      <c r="H17" s="182"/>
      <c r="I17" s="183"/>
    </row>
    <row r="18" spans="1:9" ht="18.75" customHeight="1" thickBot="1" x14ac:dyDescent="0.3">
      <c r="A18" s="178" t="s">
        <v>118</v>
      </c>
      <c r="B18" s="179"/>
      <c r="C18" s="179"/>
      <c r="D18" s="76">
        <f>D12+D14+D16</f>
        <v>0</v>
      </c>
      <c r="E18" s="42" t="s">
        <v>16</v>
      </c>
      <c r="F18" s="40" t="s">
        <v>17</v>
      </c>
      <c r="G18" s="76">
        <f>G12+G14+G16</f>
        <v>0</v>
      </c>
      <c r="H18" s="42" t="s">
        <v>16</v>
      </c>
      <c r="I18" s="33"/>
    </row>
    <row r="19" spans="1:9" ht="5.25" customHeight="1" x14ac:dyDescent="0.25">
      <c r="A19" s="157"/>
      <c r="B19" s="158"/>
      <c r="C19" s="158"/>
      <c r="D19" s="158"/>
      <c r="E19" s="158"/>
      <c r="F19" s="158"/>
      <c r="G19" s="158"/>
      <c r="H19" s="158"/>
      <c r="I19" s="159"/>
    </row>
    <row r="20" spans="1:9" s="21" customFormat="1" ht="27" customHeight="1" x14ac:dyDescent="0.2">
      <c r="A20" s="188" t="s">
        <v>108</v>
      </c>
      <c r="B20" s="189"/>
      <c r="C20" s="189"/>
      <c r="D20" s="189"/>
      <c r="E20" s="189"/>
      <c r="F20" s="189"/>
      <c r="G20" s="189"/>
      <c r="H20" s="189"/>
      <c r="I20" s="190"/>
    </row>
    <row r="21" spans="1:9" ht="5.25" customHeight="1" x14ac:dyDescent="0.25">
      <c r="A21" s="157"/>
      <c r="B21" s="158"/>
      <c r="C21" s="158"/>
      <c r="D21" s="158"/>
      <c r="E21" s="158"/>
      <c r="F21" s="158"/>
      <c r="G21" s="158"/>
      <c r="H21" s="158"/>
      <c r="I21" s="159"/>
    </row>
    <row r="22" spans="1:9" ht="18.75" customHeight="1" x14ac:dyDescent="0.25">
      <c r="A22" s="222" t="s">
        <v>95</v>
      </c>
      <c r="B22" s="223"/>
      <c r="C22" s="45">
        <v>0</v>
      </c>
      <c r="D22" s="224"/>
      <c r="E22" s="225"/>
      <c r="F22" s="45">
        <v>0</v>
      </c>
      <c r="G22" s="218"/>
      <c r="H22" s="193"/>
      <c r="I22" s="194"/>
    </row>
    <row r="23" spans="1:9" ht="18.75" customHeight="1" x14ac:dyDescent="0.25">
      <c r="A23" s="220" t="s">
        <v>111</v>
      </c>
      <c r="B23" s="221"/>
      <c r="C23" s="47">
        <v>0</v>
      </c>
      <c r="D23" s="219"/>
      <c r="E23" s="219"/>
      <c r="F23" s="47">
        <v>0</v>
      </c>
      <c r="G23" s="193"/>
      <c r="H23" s="193"/>
      <c r="I23" s="194"/>
    </row>
    <row r="24" spans="1:9" ht="18.75" customHeight="1" x14ac:dyDescent="0.25">
      <c r="A24" s="212" t="s">
        <v>94</v>
      </c>
      <c r="B24" s="213"/>
      <c r="C24" s="214"/>
      <c r="D24" s="87">
        <f>(C22*C23)/12</f>
        <v>0</v>
      </c>
      <c r="E24" s="1" t="s">
        <v>18</v>
      </c>
      <c r="F24" s="34"/>
      <c r="G24" s="87">
        <f>(F22*F23)/12</f>
        <v>0</v>
      </c>
      <c r="H24" s="1" t="s">
        <v>18</v>
      </c>
      <c r="I24" s="33"/>
    </row>
    <row r="25" spans="1:9" ht="4.5" customHeight="1" x14ac:dyDescent="0.2">
      <c r="A25" s="215"/>
      <c r="B25" s="216"/>
      <c r="C25" s="216"/>
      <c r="D25" s="216"/>
      <c r="E25" s="216"/>
      <c r="F25" s="216"/>
      <c r="G25" s="216"/>
      <c r="H25" s="216"/>
      <c r="I25" s="217"/>
    </row>
    <row r="26" spans="1:9" s="21" customFormat="1" ht="27" customHeight="1" x14ac:dyDescent="0.2">
      <c r="A26" s="188" t="s">
        <v>109</v>
      </c>
      <c r="B26" s="189"/>
      <c r="C26" s="189"/>
      <c r="D26" s="189"/>
      <c r="E26" s="189"/>
      <c r="F26" s="189"/>
      <c r="G26" s="189"/>
      <c r="H26" s="189"/>
      <c r="I26" s="190"/>
    </row>
    <row r="27" spans="1:9" ht="5.25" customHeight="1" x14ac:dyDescent="0.25">
      <c r="A27" s="157"/>
      <c r="B27" s="158"/>
      <c r="C27" s="158"/>
      <c r="D27" s="158"/>
      <c r="E27" s="158"/>
      <c r="F27" s="158"/>
      <c r="G27" s="158"/>
      <c r="H27" s="158"/>
      <c r="I27" s="159"/>
    </row>
    <row r="28" spans="1:9" ht="18.75" customHeight="1" x14ac:dyDescent="0.25">
      <c r="A28" s="172" t="s">
        <v>19</v>
      </c>
      <c r="B28" s="173"/>
      <c r="C28" s="175"/>
      <c r="D28" s="88">
        <f ca="1">(VLOOKUP(ROUND((TODAY()-D5)/365,0),'Actifs-RRQ'!C17:F20,4)+(IF(AND(D8&gt;0,(ROUND((TODAY()-D5)/365,0))&lt;45),'Actifs-RRQ'!F16-'Actifs-RRQ'!F17,0)))*(MINA(1,C22/'Actifs-RRQ'!F21))</f>
        <v>0</v>
      </c>
      <c r="E28" s="1" t="s">
        <v>21</v>
      </c>
      <c r="F28" s="2"/>
      <c r="G28" s="88">
        <f ca="1">(VLOOKUP(ROUND((TODAY()-G5)/365,0),'Actifs-RRQ'!C17:F20,4)+(IF(AND(G8&gt;0,(ROUND((TODAY()-G5)/365,0))&lt;45),'Actifs-RRQ'!F16-'Actifs-RRQ'!F17,0)))*(MINA(1,F22/'Actifs-RRQ'!F21))</f>
        <v>0</v>
      </c>
      <c r="H28" s="1" t="s">
        <v>20</v>
      </c>
      <c r="I28" s="33"/>
    </row>
    <row r="29" spans="1:9" ht="18.75" customHeight="1" x14ac:dyDescent="0.25">
      <c r="A29" s="172" t="s">
        <v>99</v>
      </c>
      <c r="B29" s="173"/>
      <c r="C29" s="175"/>
      <c r="D29" s="88">
        <f>D8*'Actifs-RRQ'!F22</f>
        <v>0</v>
      </c>
      <c r="E29" s="1" t="s">
        <v>22</v>
      </c>
      <c r="F29" s="2"/>
      <c r="G29" s="90">
        <f>G8*'Actifs-RRQ'!F22</f>
        <v>0</v>
      </c>
      <c r="H29" s="4" t="s">
        <v>21</v>
      </c>
      <c r="I29" s="33"/>
    </row>
    <row r="30" spans="1:9" ht="18.75" customHeight="1" x14ac:dyDescent="0.25">
      <c r="A30" s="172" t="s">
        <v>98</v>
      </c>
      <c r="B30" s="173"/>
      <c r="C30" s="175"/>
      <c r="D30" s="128">
        <v>0</v>
      </c>
      <c r="E30" s="1" t="s">
        <v>24</v>
      </c>
      <c r="F30" s="2"/>
      <c r="G30" s="128">
        <v>0</v>
      </c>
      <c r="H30" s="1" t="s">
        <v>22</v>
      </c>
      <c r="I30" s="33"/>
    </row>
    <row r="31" spans="1:9" ht="18.75" customHeight="1" x14ac:dyDescent="0.25">
      <c r="A31" s="163" t="s">
        <v>23</v>
      </c>
      <c r="B31" s="164"/>
      <c r="C31" s="165"/>
      <c r="D31" s="89">
        <f ca="1">D28+D29+D30</f>
        <v>0</v>
      </c>
      <c r="E31" s="1" t="s">
        <v>26</v>
      </c>
      <c r="F31" s="40" t="s">
        <v>91</v>
      </c>
      <c r="G31" s="88">
        <f ca="1">G28+G29+G30</f>
        <v>0</v>
      </c>
      <c r="H31" s="1" t="s">
        <v>24</v>
      </c>
      <c r="I31" s="33"/>
    </row>
    <row r="32" spans="1:9" ht="18.75" customHeight="1" x14ac:dyDescent="0.25">
      <c r="A32" s="178" t="s">
        <v>25</v>
      </c>
      <c r="B32" s="179"/>
      <c r="C32" s="180"/>
      <c r="D32" s="88">
        <f ca="1">D24-D31</f>
        <v>0</v>
      </c>
      <c r="E32" s="1" t="s">
        <v>28</v>
      </c>
      <c r="F32" s="40" t="s">
        <v>92</v>
      </c>
      <c r="G32" s="88">
        <f ca="1">G24-G31</f>
        <v>0</v>
      </c>
      <c r="H32" s="1" t="s">
        <v>26</v>
      </c>
      <c r="I32" s="35"/>
    </row>
    <row r="33" spans="1:9" ht="18.75" customHeight="1" x14ac:dyDescent="0.25">
      <c r="A33" s="178" t="s">
        <v>119</v>
      </c>
      <c r="B33" s="179"/>
      <c r="C33" s="180"/>
      <c r="D33" s="46">
        <v>0</v>
      </c>
      <c r="E33" s="1" t="s">
        <v>28</v>
      </c>
      <c r="F33" s="40" t="s">
        <v>92</v>
      </c>
      <c r="G33" s="46">
        <v>0</v>
      </c>
      <c r="H33" s="1" t="s">
        <v>26</v>
      </c>
      <c r="I33" s="35"/>
    </row>
    <row r="34" spans="1:9" ht="4.5" customHeight="1" x14ac:dyDescent="0.2">
      <c r="A34" s="148"/>
      <c r="B34" s="149"/>
      <c r="C34" s="149"/>
      <c r="D34" s="149"/>
      <c r="E34" s="149"/>
      <c r="F34" s="149"/>
      <c r="G34" s="149"/>
      <c r="H34" s="149"/>
      <c r="I34" s="150"/>
    </row>
    <row r="35" spans="1:9" s="21" customFormat="1" ht="27" customHeight="1" x14ac:dyDescent="0.2">
      <c r="A35" s="160" t="s">
        <v>105</v>
      </c>
      <c r="B35" s="161"/>
      <c r="C35" s="161"/>
      <c r="D35" s="161"/>
      <c r="E35" s="161"/>
      <c r="F35" s="161"/>
      <c r="G35" s="161"/>
      <c r="H35" s="161"/>
      <c r="I35" s="162"/>
    </row>
    <row r="36" spans="1:9" ht="5.25" customHeight="1" x14ac:dyDescent="0.25">
      <c r="A36" s="151"/>
      <c r="B36" s="152"/>
      <c r="C36" s="152"/>
      <c r="D36" s="152"/>
      <c r="E36" s="152"/>
      <c r="F36" s="152"/>
      <c r="G36" s="152"/>
      <c r="H36" s="152"/>
      <c r="I36" s="153"/>
    </row>
    <row r="37" spans="1:9" ht="18" customHeight="1" x14ac:dyDescent="0.25">
      <c r="A37" s="172" t="s">
        <v>27</v>
      </c>
      <c r="B37" s="173"/>
      <c r="C37" s="175"/>
      <c r="D37" s="13">
        <v>0</v>
      </c>
      <c r="E37" s="30"/>
      <c r="F37" s="36"/>
      <c r="G37" s="13">
        <v>0</v>
      </c>
      <c r="H37" s="30"/>
      <c r="I37" s="33"/>
    </row>
    <row r="38" spans="1:9" ht="18" customHeight="1" x14ac:dyDescent="0.25">
      <c r="A38" s="172" t="s">
        <v>29</v>
      </c>
      <c r="B38" s="173"/>
      <c r="C38" s="175"/>
      <c r="D38" s="13">
        <v>0</v>
      </c>
      <c r="E38" s="37"/>
      <c r="F38" s="22"/>
      <c r="G38" s="13">
        <v>0</v>
      </c>
      <c r="H38" s="30"/>
      <c r="I38" s="33"/>
    </row>
    <row r="39" spans="1:9" ht="18" customHeight="1" x14ac:dyDescent="0.25">
      <c r="A39" s="172" t="s">
        <v>114</v>
      </c>
      <c r="B39" s="173"/>
      <c r="C39" s="175"/>
      <c r="D39" s="48"/>
      <c r="E39" s="38" t="s">
        <v>102</v>
      </c>
      <c r="F39" s="2"/>
      <c r="G39" s="48"/>
      <c r="H39" s="38" t="s">
        <v>102</v>
      </c>
      <c r="I39" s="33"/>
    </row>
    <row r="40" spans="1:9" ht="18" customHeight="1" thickBot="1" x14ac:dyDescent="0.3">
      <c r="A40" s="172" t="s">
        <v>32</v>
      </c>
      <c r="B40" s="173"/>
      <c r="C40" s="175"/>
      <c r="D40" s="49">
        <f ca="1">IF(D33=0,IF(D32&lt;0,0,D32),D33)</f>
        <v>0</v>
      </c>
      <c r="E40" s="44" t="s">
        <v>28</v>
      </c>
      <c r="F40" s="3"/>
      <c r="G40" s="49">
        <f ca="1">IF(G33=0,IF(G32&lt;0,0,G32),G33)</f>
        <v>0</v>
      </c>
      <c r="H40" s="44" t="s">
        <v>28</v>
      </c>
      <c r="I40" s="33"/>
    </row>
    <row r="41" spans="1:9" ht="18" customHeight="1" thickBot="1" x14ac:dyDescent="0.3">
      <c r="A41" s="176" t="s">
        <v>104</v>
      </c>
      <c r="B41" s="177"/>
      <c r="C41" s="177"/>
      <c r="D41" s="76">
        <f ca="1">'Actifs-RRQ'!C11</f>
        <v>0</v>
      </c>
      <c r="E41" s="42" t="s">
        <v>30</v>
      </c>
      <c r="F41" s="2"/>
      <c r="G41" s="76">
        <f ca="1">'Actifs-RRQ'!H11</f>
        <v>0</v>
      </c>
      <c r="H41" s="42" t="s">
        <v>30</v>
      </c>
      <c r="I41" s="33"/>
    </row>
    <row r="42" spans="1:9" ht="5.25" customHeight="1" x14ac:dyDescent="0.2">
      <c r="A42" s="172"/>
      <c r="B42" s="173"/>
      <c r="C42" s="173"/>
      <c r="D42" s="173"/>
      <c r="E42" s="173"/>
      <c r="F42" s="173"/>
      <c r="G42" s="173"/>
      <c r="H42" s="173"/>
      <c r="I42" s="174"/>
    </row>
    <row r="43" spans="1:9" s="21" customFormat="1" ht="27" customHeight="1" x14ac:dyDescent="0.2">
      <c r="A43" s="160" t="s">
        <v>132</v>
      </c>
      <c r="B43" s="161"/>
      <c r="C43" s="161"/>
      <c r="D43" s="161"/>
      <c r="E43" s="161"/>
      <c r="F43" s="161"/>
      <c r="G43" s="161"/>
      <c r="H43" s="161"/>
      <c r="I43" s="162"/>
    </row>
    <row r="44" spans="1:9" ht="5.25" customHeight="1" x14ac:dyDescent="0.25">
      <c r="A44" s="151"/>
      <c r="B44" s="152"/>
      <c r="C44" s="152"/>
      <c r="D44" s="152"/>
      <c r="E44" s="152"/>
      <c r="F44" s="152"/>
      <c r="G44" s="152"/>
      <c r="H44" s="152"/>
      <c r="I44" s="153"/>
    </row>
    <row r="45" spans="1:9" ht="18.75" customHeight="1" x14ac:dyDescent="0.25">
      <c r="A45" s="172" t="s">
        <v>101</v>
      </c>
      <c r="B45" s="173"/>
      <c r="C45" s="175"/>
      <c r="D45" s="45">
        <v>0</v>
      </c>
      <c r="E45" s="1" t="s">
        <v>31</v>
      </c>
      <c r="F45" s="2"/>
      <c r="G45" s="45">
        <v>0</v>
      </c>
      <c r="H45" s="1" t="s">
        <v>31</v>
      </c>
      <c r="I45" s="33"/>
    </row>
    <row r="46" spans="1:9" ht="18.75" customHeight="1" x14ac:dyDescent="0.25">
      <c r="A46" s="172" t="s">
        <v>100</v>
      </c>
      <c r="B46" s="173"/>
      <c r="C46" s="175"/>
      <c r="D46" s="45">
        <v>0</v>
      </c>
      <c r="E46" s="4" t="s">
        <v>93</v>
      </c>
      <c r="F46" s="2"/>
      <c r="G46" s="45">
        <v>0</v>
      </c>
      <c r="H46" s="4" t="s">
        <v>93</v>
      </c>
      <c r="I46" s="33"/>
    </row>
    <row r="47" spans="1:9" ht="18.75" customHeight="1" x14ac:dyDescent="0.25">
      <c r="A47" s="172" t="s">
        <v>38</v>
      </c>
      <c r="B47" s="173"/>
      <c r="C47" s="175"/>
      <c r="D47" s="45">
        <v>0</v>
      </c>
      <c r="E47" s="1" t="s">
        <v>33</v>
      </c>
      <c r="F47" s="2"/>
      <c r="G47" s="45">
        <v>0</v>
      </c>
      <c r="H47" s="1" t="s">
        <v>33</v>
      </c>
      <c r="I47" s="33"/>
    </row>
    <row r="48" spans="1:9" ht="18.75" customHeight="1" x14ac:dyDescent="0.25">
      <c r="A48" s="172" t="s">
        <v>117</v>
      </c>
      <c r="B48" s="173"/>
      <c r="C48" s="175"/>
      <c r="D48" s="88">
        <v>2500</v>
      </c>
      <c r="E48" s="1" t="s">
        <v>34</v>
      </c>
      <c r="F48" s="2"/>
      <c r="G48" s="88">
        <v>2500</v>
      </c>
      <c r="H48" s="1" t="s">
        <v>34</v>
      </c>
      <c r="I48" s="33"/>
    </row>
    <row r="49" spans="1:9" ht="18.75" customHeight="1" x14ac:dyDescent="0.25">
      <c r="A49" s="172" t="s">
        <v>113</v>
      </c>
      <c r="B49" s="173"/>
      <c r="C49" s="175"/>
      <c r="D49" s="45">
        <v>0</v>
      </c>
      <c r="E49" s="1" t="s">
        <v>35</v>
      </c>
      <c r="F49" s="12"/>
      <c r="G49" s="45">
        <v>0</v>
      </c>
      <c r="H49" s="1" t="s">
        <v>35</v>
      </c>
      <c r="I49" s="33"/>
    </row>
    <row r="50" spans="1:9" ht="18.75" customHeight="1" thickBot="1" x14ac:dyDescent="0.3">
      <c r="A50" s="172" t="s">
        <v>133</v>
      </c>
      <c r="B50" s="173"/>
      <c r="C50" s="175"/>
      <c r="D50" s="45">
        <v>0</v>
      </c>
      <c r="E50" s="41" t="s">
        <v>36</v>
      </c>
      <c r="F50" s="12"/>
      <c r="G50" s="45">
        <v>0</v>
      </c>
      <c r="H50" s="1" t="s">
        <v>36</v>
      </c>
      <c r="I50" s="33"/>
    </row>
    <row r="51" spans="1:9" ht="18.75" customHeight="1" thickBot="1" x14ac:dyDescent="0.3">
      <c r="A51" s="176" t="s">
        <v>39</v>
      </c>
      <c r="B51" s="177"/>
      <c r="C51" s="177"/>
      <c r="D51" s="76">
        <f>D45+D46+D47+D48+D49+D50</f>
        <v>2500</v>
      </c>
      <c r="E51" s="42" t="s">
        <v>37</v>
      </c>
      <c r="F51" s="40" t="s">
        <v>103</v>
      </c>
      <c r="G51" s="77">
        <f>G45+G46+G47+G48+G49+G50</f>
        <v>2500</v>
      </c>
      <c r="H51" s="43" t="s">
        <v>37</v>
      </c>
      <c r="I51" s="33"/>
    </row>
    <row r="52" spans="1:9" ht="5.25" customHeight="1" x14ac:dyDescent="0.2">
      <c r="A52" s="172"/>
      <c r="B52" s="173"/>
      <c r="C52" s="173"/>
      <c r="D52" s="173"/>
      <c r="E52" s="173"/>
      <c r="F52" s="173"/>
      <c r="G52" s="173"/>
      <c r="H52" s="173"/>
      <c r="I52" s="174"/>
    </row>
    <row r="53" spans="1:9" s="21" customFormat="1" ht="27" customHeight="1" x14ac:dyDescent="0.2">
      <c r="A53" s="160" t="s">
        <v>106</v>
      </c>
      <c r="B53" s="161"/>
      <c r="C53" s="161"/>
      <c r="D53" s="161"/>
      <c r="E53" s="161"/>
      <c r="F53" s="161"/>
      <c r="G53" s="161"/>
      <c r="H53" s="161"/>
      <c r="I53" s="162"/>
    </row>
    <row r="54" spans="1:9" ht="6.75" customHeight="1" thickBot="1" x14ac:dyDescent="0.25">
      <c r="A54" s="166"/>
      <c r="B54" s="167"/>
      <c r="C54" s="167"/>
      <c r="D54" s="167"/>
      <c r="E54" s="167"/>
      <c r="F54" s="167"/>
      <c r="G54" s="167"/>
      <c r="H54" s="167"/>
      <c r="I54" s="168"/>
    </row>
    <row r="55" spans="1:9" ht="19.5" customHeight="1" thickBot="1" x14ac:dyDescent="0.3">
      <c r="A55" s="169"/>
      <c r="B55" s="170"/>
      <c r="C55" s="171"/>
      <c r="D55" s="78">
        <f ca="1">D18+D41-D51</f>
        <v>-2500</v>
      </c>
      <c r="E55" s="42" t="s">
        <v>112</v>
      </c>
      <c r="F55" s="117" t="s">
        <v>107</v>
      </c>
      <c r="G55" s="78">
        <f ca="1">G18+G41-G51</f>
        <v>-2500</v>
      </c>
      <c r="H55" s="42" t="s">
        <v>112</v>
      </c>
      <c r="I55" s="118"/>
    </row>
    <row r="56" spans="1:9" ht="37.5" customHeight="1" x14ac:dyDescent="0.2">
      <c r="A56" s="145" t="s">
        <v>131</v>
      </c>
      <c r="B56" s="146"/>
      <c r="C56" s="146"/>
      <c r="D56" s="146"/>
      <c r="E56" s="146"/>
      <c r="F56" s="146"/>
      <c r="G56" s="146"/>
      <c r="H56" s="146"/>
      <c r="I56" s="147"/>
    </row>
    <row r="57" spans="1:9" ht="18.75" customHeight="1" x14ac:dyDescent="0.2">
      <c r="A57" s="134" t="s">
        <v>130</v>
      </c>
      <c r="B57" s="135"/>
      <c r="C57" s="135"/>
      <c r="D57" s="136" t="s">
        <v>129</v>
      </c>
      <c r="E57" s="136"/>
      <c r="F57" s="137"/>
      <c r="G57" s="137"/>
      <c r="H57" s="138"/>
      <c r="I57" s="139"/>
    </row>
    <row r="58" spans="1:9" ht="18.75" customHeight="1" x14ac:dyDescent="0.2">
      <c r="A58" s="129" t="s">
        <v>128</v>
      </c>
      <c r="B58" s="130"/>
      <c r="C58" s="130"/>
      <c r="D58" s="136" t="s">
        <v>127</v>
      </c>
      <c r="E58" s="136"/>
      <c r="F58" s="133"/>
      <c r="G58" s="133"/>
      <c r="H58" s="131"/>
      <c r="I58" s="132"/>
    </row>
    <row r="59" spans="1:9" ht="18.75" customHeight="1" x14ac:dyDescent="0.2">
      <c r="A59" s="143"/>
      <c r="B59" s="144"/>
      <c r="C59" s="119"/>
      <c r="D59" s="136" t="s">
        <v>126</v>
      </c>
      <c r="E59" s="136"/>
      <c r="F59" s="133"/>
      <c r="G59" s="133"/>
      <c r="H59" s="131"/>
      <c r="I59" s="132"/>
    </row>
    <row r="60" spans="1:9" ht="18.75" customHeight="1" thickBot="1" x14ac:dyDescent="0.25">
      <c r="A60" s="140"/>
      <c r="B60" s="141"/>
      <c r="C60" s="141"/>
      <c r="D60" s="141"/>
      <c r="E60" s="141"/>
      <c r="F60" s="141"/>
      <c r="G60" s="141"/>
      <c r="H60" s="141"/>
      <c r="I60" s="142"/>
    </row>
    <row r="61" spans="1:9" ht="5.25" customHeight="1" x14ac:dyDescent="0.2"/>
    <row r="62" spans="1:9" ht="6.75" customHeight="1" x14ac:dyDescent="0.2"/>
    <row r="63" spans="1:9" ht="15.75" x14ac:dyDescent="0.25">
      <c r="A63" s="116" t="s">
        <v>135</v>
      </c>
      <c r="B63" s="116"/>
      <c r="C63" s="116"/>
      <c r="D63" s="116"/>
      <c r="E63" s="116"/>
      <c r="F63" s="116"/>
      <c r="G63" s="116"/>
      <c r="H63" s="116"/>
      <c r="I63" s="116"/>
    </row>
    <row r="64" spans="1:9" ht="15.75" x14ac:dyDescent="0.25">
      <c r="A64" s="116" t="s">
        <v>136</v>
      </c>
      <c r="B64" s="116"/>
      <c r="C64" s="116"/>
      <c r="D64" s="116"/>
      <c r="E64" s="116"/>
      <c r="F64" s="116"/>
      <c r="G64" s="116"/>
      <c r="H64" s="116"/>
      <c r="I64" s="116"/>
    </row>
  </sheetData>
  <sheetProtection password="C158" sheet="1" objects="1" scenarios="1"/>
  <protectedRanges>
    <protectedRange sqref="G33 D33" name="Plage2"/>
    <protectedRange sqref="D4:D5 D8 G4:G5 G8 D12 D14 D16 G12 G14 G16 C22:C23 F22:F23 D30 G30 D37:D39 G37:G39 D45:D47 D49:D50 G45:G47 G49:G50" name="Plage1"/>
    <protectedRange sqref="A1" name="Plage2_1"/>
  </protectedRanges>
  <mergeCells count="83">
    <mergeCell ref="A24:C24"/>
    <mergeCell ref="A25:I25"/>
    <mergeCell ref="G22:I22"/>
    <mergeCell ref="D23:E23"/>
    <mergeCell ref="A23:B23"/>
    <mergeCell ref="A22:B22"/>
    <mergeCell ref="D22:E22"/>
    <mergeCell ref="A1:I1"/>
    <mergeCell ref="D7:E7"/>
    <mergeCell ref="G7:H7"/>
    <mergeCell ref="A2:I2"/>
    <mergeCell ref="A4:B4"/>
    <mergeCell ref="D4:E4"/>
    <mergeCell ref="G4:H4"/>
    <mergeCell ref="G5:H6"/>
    <mergeCell ref="D5:E6"/>
    <mergeCell ref="A7:C7"/>
    <mergeCell ref="A6:C6"/>
    <mergeCell ref="A3:C3"/>
    <mergeCell ref="D3:E3"/>
    <mergeCell ref="G3:H3"/>
    <mergeCell ref="A5:C5"/>
    <mergeCell ref="A17:I17"/>
    <mergeCell ref="G8:H8"/>
    <mergeCell ref="A8:C8"/>
    <mergeCell ref="A20:I20"/>
    <mergeCell ref="A43:I43"/>
    <mergeCell ref="A42:I42"/>
    <mergeCell ref="D8:E8"/>
    <mergeCell ref="A27:I27"/>
    <mergeCell ref="A30:C30"/>
    <mergeCell ref="A29:C29"/>
    <mergeCell ref="A21:I21"/>
    <mergeCell ref="A18:C18"/>
    <mergeCell ref="A13:I13"/>
    <mergeCell ref="A15:I15"/>
    <mergeCell ref="A26:I26"/>
    <mergeCell ref="G23:I23"/>
    <mergeCell ref="A28:C28"/>
    <mergeCell ref="A50:C50"/>
    <mergeCell ref="A35:I35"/>
    <mergeCell ref="A37:C37"/>
    <mergeCell ref="A39:C39"/>
    <mergeCell ref="A31:C31"/>
    <mergeCell ref="A33:C33"/>
    <mergeCell ref="A32:C32"/>
    <mergeCell ref="A41:C41"/>
    <mergeCell ref="A44:I44"/>
    <mergeCell ref="A49:C49"/>
    <mergeCell ref="A40:C40"/>
    <mergeCell ref="A48:C48"/>
    <mergeCell ref="A47:C47"/>
    <mergeCell ref="A45:C45"/>
    <mergeCell ref="A46:C46"/>
    <mergeCell ref="A56:I56"/>
    <mergeCell ref="A34:I34"/>
    <mergeCell ref="A36:I36"/>
    <mergeCell ref="A9:I9"/>
    <mergeCell ref="A19:I19"/>
    <mergeCell ref="A10:I10"/>
    <mergeCell ref="A11:I11"/>
    <mergeCell ref="A14:C14"/>
    <mergeCell ref="A12:C12"/>
    <mergeCell ref="A16:C16"/>
    <mergeCell ref="A54:I54"/>
    <mergeCell ref="A55:C55"/>
    <mergeCell ref="A53:I53"/>
    <mergeCell ref="A52:I52"/>
    <mergeCell ref="A38:C38"/>
    <mergeCell ref="A51:C51"/>
    <mergeCell ref="A60:I60"/>
    <mergeCell ref="H59:I59"/>
    <mergeCell ref="F59:G59"/>
    <mergeCell ref="A59:B59"/>
    <mergeCell ref="D59:E59"/>
    <mergeCell ref="A58:C58"/>
    <mergeCell ref="H58:I58"/>
    <mergeCell ref="F58:G58"/>
    <mergeCell ref="A57:C57"/>
    <mergeCell ref="D57:E57"/>
    <mergeCell ref="F57:G57"/>
    <mergeCell ref="H57:I57"/>
    <mergeCell ref="D58:E58"/>
  </mergeCells>
  <phoneticPr fontId="6" type="noConversion"/>
  <printOptions horizontalCentered="1"/>
  <pageMargins left="0.39370078740157483" right="0.39370078740157483" top="0.39370078740157483" bottom="0.39370078740157483" header="0.59055118110236227" footer="0.59055118110236227"/>
  <pageSetup scale="70" orientation="portrait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92" r:id="rId4" name="CheckBox2">
          <controlPr autoLine="0" autoPict="0" r:id="rId5">
            <anchor moveWithCells="1">
              <from>
                <xdr:col>3</xdr:col>
                <xdr:colOff>1381125</xdr:colOff>
                <xdr:row>6</xdr:row>
                <xdr:rowOff>295275</xdr:rowOff>
              </from>
              <to>
                <xdr:col>4</xdr:col>
                <xdr:colOff>352425</xdr:colOff>
                <xdr:row>6</xdr:row>
                <xdr:rowOff>295275</xdr:rowOff>
              </to>
            </anchor>
          </controlPr>
        </control>
      </mc:Choice>
      <mc:Fallback>
        <control shapeId="1092" r:id="rId4" name="CheckBox2"/>
      </mc:Fallback>
    </mc:AlternateContent>
    <mc:AlternateContent xmlns:mc="http://schemas.openxmlformats.org/markup-compatibility/2006">
      <mc:Choice Requires="x14">
        <control shapeId="1094" r:id="rId6" name="CheckBox4">
          <controlPr autoLine="0" autoPict="0" r:id="rId7">
            <anchor moveWithCells="1">
              <from>
                <xdr:col>3</xdr:col>
                <xdr:colOff>1381125</xdr:colOff>
                <xdr:row>6</xdr:row>
                <xdr:rowOff>295275</xdr:rowOff>
              </from>
              <to>
                <xdr:col>3</xdr:col>
                <xdr:colOff>1381125</xdr:colOff>
                <xdr:row>6</xdr:row>
                <xdr:rowOff>295275</xdr:rowOff>
              </to>
            </anchor>
          </controlPr>
        </control>
      </mc:Choice>
      <mc:Fallback>
        <control shapeId="1094" r:id="rId6" name="CheckBox4"/>
      </mc:Fallback>
    </mc:AlternateContent>
    <mc:AlternateContent xmlns:mc="http://schemas.openxmlformats.org/markup-compatibility/2006">
      <mc:Choice Requires="x14">
        <control shapeId="1114" r:id="rId8" name="CheckBox5">
          <controlPr autoLine="0" autoPict="0" r:id="rId9">
            <anchor moveWithCells="1">
              <from>
                <xdr:col>6</xdr:col>
                <xdr:colOff>1266825</xdr:colOff>
                <xdr:row>6</xdr:row>
                <xdr:rowOff>295275</xdr:rowOff>
              </from>
              <to>
                <xdr:col>8</xdr:col>
                <xdr:colOff>0</xdr:colOff>
                <xdr:row>6</xdr:row>
                <xdr:rowOff>295275</xdr:rowOff>
              </to>
            </anchor>
          </controlPr>
        </control>
      </mc:Choice>
      <mc:Fallback>
        <control shapeId="1114" r:id="rId8" name="CheckBox5"/>
      </mc:Fallback>
    </mc:AlternateContent>
    <mc:AlternateContent xmlns:mc="http://schemas.openxmlformats.org/markup-compatibility/2006">
      <mc:Choice Requires="x14">
        <control shapeId="1115" r:id="rId10" name="CheckBox6">
          <controlPr autoLine="0" autoPict="0" r:id="rId11">
            <anchor moveWithCells="1">
              <from>
                <xdr:col>6</xdr:col>
                <xdr:colOff>1266825</xdr:colOff>
                <xdr:row>6</xdr:row>
                <xdr:rowOff>295275</xdr:rowOff>
              </from>
              <to>
                <xdr:col>6</xdr:col>
                <xdr:colOff>1266825</xdr:colOff>
                <xdr:row>6</xdr:row>
                <xdr:rowOff>295275</xdr:rowOff>
              </to>
            </anchor>
          </controlPr>
        </control>
      </mc:Choice>
      <mc:Fallback>
        <control shapeId="1115" r:id="rId10" name="Check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57"/>
  <sheetViews>
    <sheetView showGridLines="0" showZeros="0" topLeftCell="A25" zoomScale="87" zoomScaleNormal="87" workbookViewId="0">
      <selection activeCell="D4" sqref="D4"/>
    </sheetView>
  </sheetViews>
  <sheetFormatPr defaultRowHeight="12.75" x14ac:dyDescent="0.2"/>
  <cols>
    <col min="1" max="3" width="15.42578125" customWidth="1"/>
    <col min="4" max="4" width="18.5703125" customWidth="1"/>
    <col min="5" max="5" width="15.42578125" customWidth="1"/>
    <col min="6" max="6" width="19" customWidth="1"/>
    <col min="7" max="8" width="15.42578125" customWidth="1"/>
    <col min="9" max="256" width="11.42578125" customWidth="1"/>
  </cols>
  <sheetData>
    <row r="1" spans="1:8" s="18" customFormat="1" ht="51" customHeight="1" x14ac:dyDescent="0.2">
      <c r="A1" s="241" t="s">
        <v>142</v>
      </c>
      <c r="B1" s="242"/>
      <c r="C1" s="242"/>
      <c r="D1" s="242"/>
      <c r="E1" s="242"/>
      <c r="F1" s="242"/>
      <c r="G1" s="242"/>
      <c r="H1" s="242"/>
    </row>
    <row r="2" spans="1:8" s="29" customFormat="1" ht="51" customHeight="1" x14ac:dyDescent="0.2">
      <c r="A2" s="91"/>
      <c r="B2" s="91"/>
      <c r="C2" s="91"/>
      <c r="D2" s="91"/>
      <c r="E2" s="91"/>
      <c r="F2" s="91"/>
      <c r="G2" s="91"/>
      <c r="H2" s="91"/>
    </row>
    <row r="3" spans="1:8" s="18" customFormat="1" ht="3.75" customHeight="1" thickBot="1" x14ac:dyDescent="0.25">
      <c r="A3" s="201"/>
      <c r="B3" s="201"/>
      <c r="C3" s="201"/>
      <c r="D3" s="131"/>
      <c r="E3" s="131"/>
      <c r="F3" s="201"/>
      <c r="G3" s="201"/>
      <c r="H3" s="201"/>
    </row>
    <row r="4" spans="1:8" s="18" customFormat="1" ht="18.75" thickBot="1" x14ac:dyDescent="0.3">
      <c r="A4" s="243" t="s">
        <v>44</v>
      </c>
      <c r="B4" s="244"/>
      <c r="C4" s="245"/>
      <c r="D4" s="59"/>
      <c r="E4" s="14"/>
      <c r="F4" s="243" t="s">
        <v>52</v>
      </c>
      <c r="G4" s="244"/>
      <c r="H4" s="245"/>
    </row>
    <row r="5" spans="1:8" s="10" customFormat="1" ht="15.75" thickTop="1" x14ac:dyDescent="0.2">
      <c r="A5" s="246" t="s">
        <v>45</v>
      </c>
      <c r="B5" s="247"/>
      <c r="C5" s="92">
        <f>'Saisie données'!D39</f>
        <v>0</v>
      </c>
      <c r="D5" s="57"/>
      <c r="F5" s="246" t="s">
        <v>45</v>
      </c>
      <c r="G5" s="247"/>
      <c r="H5" s="92">
        <f>'Saisie données'!G39</f>
        <v>0</v>
      </c>
    </row>
    <row r="6" spans="1:8" s="10" customFormat="1" ht="15" x14ac:dyDescent="0.2">
      <c r="A6" s="234" t="s">
        <v>46</v>
      </c>
      <c r="B6" s="235"/>
      <c r="C6" s="93">
        <v>12</v>
      </c>
      <c r="D6" s="57"/>
      <c r="F6" s="234" t="s">
        <v>46</v>
      </c>
      <c r="G6" s="235"/>
      <c r="H6" s="93">
        <v>12</v>
      </c>
    </row>
    <row r="7" spans="1:8" s="10" customFormat="1" ht="15" x14ac:dyDescent="0.2">
      <c r="A7" s="234" t="s">
        <v>47</v>
      </c>
      <c r="B7" s="235"/>
      <c r="C7" s="92">
        <f>C5*C6</f>
        <v>0</v>
      </c>
      <c r="D7" s="57"/>
      <c r="F7" s="234" t="s">
        <v>47</v>
      </c>
      <c r="G7" s="235"/>
      <c r="H7" s="92">
        <f>H5*H6</f>
        <v>0</v>
      </c>
    </row>
    <row r="8" spans="1:8" s="10" customFormat="1" ht="15" x14ac:dyDescent="0.2">
      <c r="A8" s="234" t="s">
        <v>48</v>
      </c>
      <c r="B8" s="235"/>
      <c r="C8" s="94">
        <f ca="1">'Saisie données'!D40</f>
        <v>0</v>
      </c>
      <c r="D8" s="58"/>
      <c r="F8" s="234" t="s">
        <v>48</v>
      </c>
      <c r="G8" s="235"/>
      <c r="H8" s="94">
        <f ca="1">'Saisie données'!G40</f>
        <v>0</v>
      </c>
    </row>
    <row r="9" spans="1:8" s="10" customFormat="1" ht="15" x14ac:dyDescent="0.2">
      <c r="A9" s="234" t="s">
        <v>49</v>
      </c>
      <c r="B9" s="235"/>
      <c r="C9" s="95">
        <f>'Saisie données'!D37</f>
        <v>0</v>
      </c>
      <c r="D9" s="6"/>
      <c r="F9" s="234" t="s">
        <v>49</v>
      </c>
      <c r="G9" s="235"/>
      <c r="H9" s="95">
        <f>'Saisie données'!G37</f>
        <v>0</v>
      </c>
    </row>
    <row r="10" spans="1:8" s="10" customFormat="1" ht="15" x14ac:dyDescent="0.2">
      <c r="A10" s="234" t="s">
        <v>50</v>
      </c>
      <c r="B10" s="235"/>
      <c r="C10" s="95">
        <f>'Saisie données'!D38</f>
        <v>0</v>
      </c>
      <c r="D10" s="6"/>
      <c r="F10" s="234" t="s">
        <v>50</v>
      </c>
      <c r="G10" s="235"/>
      <c r="H10" s="95">
        <f>'Saisie données'!G38</f>
        <v>0</v>
      </c>
    </row>
    <row r="11" spans="1:8" s="10" customFormat="1" ht="15.75" thickBot="1" x14ac:dyDescent="0.25">
      <c r="A11" s="239" t="s">
        <v>51</v>
      </c>
      <c r="B11" s="240"/>
      <c r="C11" s="96">
        <f ca="1">PV((C9-C10)/12,C7,-C8,0,1)</f>
        <v>0</v>
      </c>
      <c r="D11" s="6"/>
      <c r="F11" s="239" t="s">
        <v>51</v>
      </c>
      <c r="G11" s="240"/>
      <c r="H11" s="96">
        <f ca="1">PV((H9-H10)/12,H7,-H8,0,1)</f>
        <v>0</v>
      </c>
    </row>
    <row r="12" spans="1:8" x14ac:dyDescent="0.2">
      <c r="A12" s="56"/>
      <c r="B12" s="51"/>
      <c r="C12" s="51"/>
      <c r="D12" s="51"/>
      <c r="E12" s="51"/>
      <c r="F12" s="51"/>
      <c r="G12" s="51"/>
      <c r="H12" s="51"/>
    </row>
    <row r="13" spans="1:8" ht="13.5" thickBot="1" x14ac:dyDescent="0.25">
      <c r="A13" s="56"/>
      <c r="B13" s="51"/>
      <c r="C13" s="51"/>
      <c r="D13" s="51"/>
      <c r="E13" s="51"/>
      <c r="F13" s="51"/>
      <c r="G13" s="51"/>
      <c r="H13" s="51"/>
    </row>
    <row r="14" spans="1:8" ht="18" x14ac:dyDescent="0.25">
      <c r="A14" s="56"/>
      <c r="B14" s="51"/>
      <c r="C14" s="236" t="s">
        <v>40</v>
      </c>
      <c r="D14" s="237"/>
      <c r="E14" s="237"/>
      <c r="F14" s="238"/>
      <c r="G14" s="51"/>
      <c r="H14" s="51"/>
    </row>
    <row r="15" spans="1:8" ht="15.75" thickBot="1" x14ac:dyDescent="0.25">
      <c r="A15" s="56"/>
      <c r="B15" s="51"/>
      <c r="C15" s="231" t="s">
        <v>41</v>
      </c>
      <c r="D15" s="232"/>
      <c r="E15" s="232"/>
      <c r="F15" s="233"/>
      <c r="G15" s="51"/>
      <c r="H15" s="51"/>
    </row>
    <row r="16" spans="1:8" ht="15.75" thickTop="1" x14ac:dyDescent="0.2">
      <c r="A16" s="56"/>
      <c r="B16" s="51"/>
      <c r="C16" s="61">
        <v>18</v>
      </c>
      <c r="D16" s="226" t="s">
        <v>115</v>
      </c>
      <c r="E16" s="226"/>
      <c r="F16" s="62">
        <v>685.86</v>
      </c>
      <c r="G16" s="52"/>
      <c r="H16" s="52"/>
    </row>
    <row r="17" spans="1:8" ht="15" x14ac:dyDescent="0.2">
      <c r="A17" s="56"/>
      <c r="B17" s="51"/>
      <c r="C17" s="61">
        <v>18</v>
      </c>
      <c r="D17" s="226" t="s">
        <v>116</v>
      </c>
      <c r="E17" s="226"/>
      <c r="F17" s="62">
        <v>418.54</v>
      </c>
      <c r="G17" s="51"/>
      <c r="H17" s="51"/>
    </row>
    <row r="18" spans="1:8" ht="15" x14ac:dyDescent="0.2">
      <c r="A18" s="56"/>
      <c r="B18" s="51"/>
      <c r="C18" s="61">
        <v>45</v>
      </c>
      <c r="D18" s="226" t="s">
        <v>42</v>
      </c>
      <c r="E18" s="226"/>
      <c r="F18" s="62">
        <v>714.3</v>
      </c>
      <c r="G18" s="51"/>
      <c r="H18" s="51"/>
    </row>
    <row r="19" spans="1:8" ht="15" x14ac:dyDescent="0.2">
      <c r="A19" s="53"/>
      <c r="B19" s="53"/>
      <c r="C19" s="61">
        <v>55</v>
      </c>
      <c r="D19" s="226" t="s">
        <v>42</v>
      </c>
      <c r="E19" s="226"/>
      <c r="F19" s="62">
        <v>716.31</v>
      </c>
      <c r="G19" s="53"/>
      <c r="H19" s="53"/>
    </row>
    <row r="20" spans="1:8" ht="15.75" x14ac:dyDescent="0.25">
      <c r="A20" s="55"/>
      <c r="B20" s="54"/>
      <c r="C20" s="61">
        <v>65</v>
      </c>
      <c r="D20" s="226" t="s">
        <v>42</v>
      </c>
      <c r="E20" s="226"/>
      <c r="F20" s="62">
        <v>506.75</v>
      </c>
      <c r="G20" s="54"/>
      <c r="H20" s="54"/>
    </row>
    <row r="21" spans="1:8" ht="15.75" thickBot="1" x14ac:dyDescent="0.25">
      <c r="A21" s="53"/>
      <c r="B21" s="53"/>
      <c r="C21" s="229" t="s">
        <v>97</v>
      </c>
      <c r="D21" s="230"/>
      <c r="E21" s="230"/>
      <c r="F21" s="63">
        <v>42100</v>
      </c>
      <c r="G21" s="50"/>
      <c r="H21" s="50"/>
    </row>
    <row r="22" spans="1:8" ht="15.75" thickBot="1" x14ac:dyDescent="0.25">
      <c r="A22" s="53"/>
      <c r="B22" s="53"/>
      <c r="C22" s="227" t="s">
        <v>43</v>
      </c>
      <c r="D22" s="228"/>
      <c r="E22" s="228"/>
      <c r="F22" s="64">
        <v>63.65</v>
      </c>
      <c r="G22" s="52"/>
      <c r="H22" s="52"/>
    </row>
    <row r="25" spans="1:8" ht="17.25" customHeight="1" x14ac:dyDescent="0.2">
      <c r="A25" s="160" t="s">
        <v>123</v>
      </c>
      <c r="B25" s="161"/>
      <c r="C25" s="161"/>
      <c r="D25" s="161"/>
      <c r="E25" s="161"/>
      <c r="F25" s="161"/>
      <c r="G25" s="161"/>
      <c r="H25" s="162"/>
    </row>
    <row r="26" spans="1:8" ht="32.25" customHeight="1" x14ac:dyDescent="0.25">
      <c r="A26" s="157" t="s">
        <v>140</v>
      </c>
      <c r="B26" s="152"/>
      <c r="C26" s="152"/>
      <c r="D26" s="152"/>
      <c r="E26" s="152"/>
      <c r="F26" s="152"/>
      <c r="G26" s="152"/>
      <c r="H26" s="153"/>
    </row>
    <row r="27" spans="1:8" ht="17.25" customHeight="1" x14ac:dyDescent="0.2">
      <c r="A27" s="172" t="s">
        <v>101</v>
      </c>
      <c r="B27" s="173"/>
      <c r="C27" s="175"/>
      <c r="D27" s="122"/>
      <c r="E27" s="125"/>
      <c r="F27" s="122">
        <v>0</v>
      </c>
      <c r="G27" s="125"/>
      <c r="H27" s="126"/>
    </row>
    <row r="28" spans="1:8" ht="16.5" customHeight="1" x14ac:dyDescent="0.2">
      <c r="A28" s="172" t="s">
        <v>100</v>
      </c>
      <c r="B28" s="173"/>
      <c r="C28" s="175"/>
      <c r="D28" s="122">
        <v>0</v>
      </c>
      <c r="E28" s="125"/>
      <c r="F28" s="122">
        <v>0</v>
      </c>
      <c r="G28" s="125"/>
      <c r="H28" s="126"/>
    </row>
    <row r="29" spans="1:8" ht="15" x14ac:dyDescent="0.2">
      <c r="A29" s="172" t="s">
        <v>38</v>
      </c>
      <c r="B29" s="173"/>
      <c r="C29" s="175"/>
      <c r="D29" s="122">
        <v>0</v>
      </c>
      <c r="E29" s="125"/>
      <c r="F29" s="122">
        <v>0</v>
      </c>
      <c r="G29" s="125"/>
      <c r="H29" s="126"/>
    </row>
    <row r="30" spans="1:8" ht="15" x14ac:dyDescent="0.2">
      <c r="A30" s="172" t="s">
        <v>125</v>
      </c>
      <c r="B30" s="173"/>
      <c r="C30" s="175"/>
      <c r="D30" s="122">
        <v>0</v>
      </c>
      <c r="E30" s="125"/>
      <c r="F30" s="122">
        <v>0</v>
      </c>
      <c r="G30" s="125"/>
      <c r="H30" s="126"/>
    </row>
    <row r="31" spans="1:8" s="60" customFormat="1" ht="15.75" thickBot="1" x14ac:dyDescent="0.25">
      <c r="A31" s="172" t="s">
        <v>134</v>
      </c>
      <c r="B31" s="173"/>
      <c r="C31" s="175"/>
      <c r="D31" s="122">
        <v>0</v>
      </c>
      <c r="E31" s="127"/>
      <c r="F31" s="122">
        <v>0</v>
      </c>
      <c r="G31" s="127"/>
      <c r="H31" s="120"/>
    </row>
    <row r="32" spans="1:8" s="60" customFormat="1" ht="16.5" thickBot="1" x14ac:dyDescent="0.3">
      <c r="A32" s="176" t="s">
        <v>124</v>
      </c>
      <c r="B32" s="177"/>
      <c r="C32" s="177"/>
      <c r="D32" s="123">
        <f>D27+D28+D29+D30+D31</f>
        <v>0</v>
      </c>
      <c r="E32" s="127"/>
      <c r="F32" s="124">
        <f>F27+F28+F29+F30+F31</f>
        <v>0</v>
      </c>
      <c r="G32" s="127"/>
      <c r="H32" s="120"/>
    </row>
    <row r="33" spans="1:8" s="60" customFormat="1" ht="30" customHeight="1" x14ac:dyDescent="0.2">
      <c r="A33" s="172"/>
      <c r="B33" s="173"/>
      <c r="C33" s="173"/>
      <c r="D33" s="173"/>
      <c r="E33" s="173"/>
      <c r="F33" s="173"/>
      <c r="G33" s="173"/>
      <c r="H33" s="174"/>
    </row>
    <row r="34" spans="1:8" s="60" customFormat="1" ht="16.5" thickBot="1" x14ac:dyDescent="0.25">
      <c r="A34" s="115"/>
      <c r="B34" s="113"/>
      <c r="C34" s="113"/>
      <c r="D34" s="113"/>
      <c r="E34" s="113"/>
      <c r="F34" s="113"/>
      <c r="G34" s="113"/>
      <c r="H34" s="114"/>
    </row>
    <row r="35" spans="1:8" s="60" customFormat="1" ht="45" customHeight="1" x14ac:dyDescent="0.2">
      <c r="A35"/>
      <c r="B35"/>
      <c r="C35"/>
      <c r="D35"/>
      <c r="E35"/>
      <c r="F35"/>
      <c r="G35"/>
      <c r="H35"/>
    </row>
    <row r="36" spans="1:8" s="60" customFormat="1" ht="15.75" x14ac:dyDescent="0.25">
      <c r="A36" s="116" t="s">
        <v>137</v>
      </c>
      <c r="B36" s="121"/>
      <c r="C36" s="121"/>
      <c r="D36" s="121"/>
      <c r="E36" s="121"/>
      <c r="F36" s="121"/>
      <c r="G36" s="121"/>
      <c r="H36" s="121"/>
    </row>
    <row r="37" spans="1:8" s="60" customFormat="1" ht="14.25" customHeight="1" x14ac:dyDescent="0.25">
      <c r="A37" s="116" t="s">
        <v>139</v>
      </c>
      <c r="B37" s="116"/>
      <c r="C37" s="116"/>
      <c r="D37" s="116"/>
      <c r="E37" s="116"/>
      <c r="F37" s="116"/>
      <c r="G37" s="116"/>
      <c r="H37" s="116"/>
    </row>
    <row r="38" spans="1:8" s="60" customFormat="1" ht="15.75" x14ac:dyDescent="0.25">
      <c r="A38" s="116" t="s">
        <v>138</v>
      </c>
    </row>
    <row r="39" spans="1:8" s="60" customFormat="1" ht="45" customHeight="1" x14ac:dyDescent="0.2"/>
    <row r="40" spans="1:8" s="60" customFormat="1" ht="15" x14ac:dyDescent="0.2"/>
    <row r="41" spans="1:8" ht="30.75" customHeight="1" x14ac:dyDescent="0.2"/>
    <row r="42" spans="1:8" ht="30.75" customHeight="1" x14ac:dyDescent="0.2"/>
    <row r="43" spans="1:8" ht="30" customHeight="1" x14ac:dyDescent="0.2"/>
    <row r="48" spans="1:8" ht="15" x14ac:dyDescent="0.2">
      <c r="A48" s="60"/>
      <c r="B48" s="60"/>
      <c r="C48" s="60"/>
      <c r="D48" s="60"/>
      <c r="E48" s="60"/>
      <c r="F48" s="60"/>
      <c r="G48" s="60"/>
      <c r="H48" s="60"/>
    </row>
    <row r="49" spans="1:8" ht="15" x14ac:dyDescent="0.2">
      <c r="A49" s="60"/>
      <c r="B49" s="60"/>
      <c r="C49" s="60"/>
      <c r="D49" s="60"/>
      <c r="E49" s="60"/>
      <c r="F49" s="60"/>
      <c r="G49" s="60"/>
      <c r="H49" s="60"/>
    </row>
    <row r="50" spans="1:8" ht="15" x14ac:dyDescent="0.2">
      <c r="A50" s="60"/>
      <c r="B50" s="60"/>
      <c r="C50" s="60"/>
      <c r="D50" s="60"/>
      <c r="E50" s="60"/>
      <c r="F50" s="60"/>
      <c r="G50" s="60"/>
      <c r="H50" s="60"/>
    </row>
    <row r="51" spans="1:8" ht="15" x14ac:dyDescent="0.2">
      <c r="A51" s="60"/>
      <c r="B51" s="60"/>
      <c r="C51" s="60"/>
      <c r="D51" s="60"/>
      <c r="E51" s="60"/>
      <c r="F51" s="60"/>
      <c r="G51" s="60"/>
      <c r="H51" s="60"/>
    </row>
    <row r="52" spans="1:8" ht="15" x14ac:dyDescent="0.2">
      <c r="A52" s="60"/>
      <c r="B52" s="60"/>
      <c r="C52" s="60"/>
      <c r="D52" s="60"/>
      <c r="E52" s="60"/>
      <c r="F52" s="60"/>
      <c r="G52" s="60"/>
      <c r="H52" s="60"/>
    </row>
    <row r="53" spans="1:8" ht="15" x14ac:dyDescent="0.2">
      <c r="A53" s="60"/>
      <c r="B53" s="60"/>
      <c r="C53" s="60"/>
      <c r="D53" s="60"/>
      <c r="E53" s="60"/>
      <c r="F53" s="60"/>
      <c r="G53" s="60"/>
      <c r="H53" s="60"/>
    </row>
    <row r="54" spans="1:8" ht="15" x14ac:dyDescent="0.2">
      <c r="A54" s="60"/>
      <c r="B54" s="60"/>
      <c r="C54" s="60"/>
      <c r="D54" s="60"/>
      <c r="E54" s="60"/>
      <c r="F54" s="60"/>
      <c r="G54" s="60"/>
      <c r="H54" s="60"/>
    </row>
    <row r="55" spans="1:8" ht="15" x14ac:dyDescent="0.2">
      <c r="A55" s="60"/>
      <c r="B55" s="60"/>
      <c r="C55" s="60"/>
      <c r="D55" s="60"/>
      <c r="E55" s="60"/>
      <c r="F55" s="60"/>
      <c r="G55" s="60"/>
      <c r="H55" s="60"/>
    </row>
    <row r="56" spans="1:8" ht="15" x14ac:dyDescent="0.2">
      <c r="A56" s="60"/>
      <c r="B56" s="60"/>
      <c r="C56" s="60"/>
      <c r="D56" s="60"/>
      <c r="E56" s="60"/>
      <c r="F56" s="60"/>
      <c r="G56" s="60"/>
      <c r="H56" s="60"/>
    </row>
    <row r="57" spans="1:8" ht="15" x14ac:dyDescent="0.2">
      <c r="A57" s="60"/>
      <c r="B57" s="60"/>
      <c r="C57" s="60"/>
      <c r="D57" s="60"/>
      <c r="E57" s="60"/>
      <c r="F57" s="60"/>
      <c r="G57" s="60"/>
      <c r="H57" s="60"/>
    </row>
  </sheetData>
  <sheetProtection password="C158" sheet="1" objects="1" scenarios="1"/>
  <protectedRanges>
    <protectedRange sqref="D27:D31 F27:F31" name="Plage1"/>
  </protectedRanges>
  <mergeCells count="36">
    <mergeCell ref="D16:E16"/>
    <mergeCell ref="A11:B11"/>
    <mergeCell ref="A1:H1"/>
    <mergeCell ref="F4:H4"/>
    <mergeCell ref="F7:G7"/>
    <mergeCell ref="F6:G6"/>
    <mergeCell ref="F5:G5"/>
    <mergeCell ref="A7:B7"/>
    <mergeCell ref="A6:B6"/>
    <mergeCell ref="A5:B5"/>
    <mergeCell ref="A3:H3"/>
    <mergeCell ref="A4:C4"/>
    <mergeCell ref="A8:B8"/>
    <mergeCell ref="F10:G10"/>
    <mergeCell ref="F9:G9"/>
    <mergeCell ref="F8:G8"/>
    <mergeCell ref="C15:F15"/>
    <mergeCell ref="A9:B9"/>
    <mergeCell ref="C14:F14"/>
    <mergeCell ref="F11:G11"/>
    <mergeCell ref="A10:B10"/>
    <mergeCell ref="A33:H33"/>
    <mergeCell ref="A30:C30"/>
    <mergeCell ref="A31:C31"/>
    <mergeCell ref="A32:C32"/>
    <mergeCell ref="A25:H25"/>
    <mergeCell ref="A29:C29"/>
    <mergeCell ref="A26:H26"/>
    <mergeCell ref="A27:C27"/>
    <mergeCell ref="A28:C28"/>
    <mergeCell ref="D17:E17"/>
    <mergeCell ref="C22:E22"/>
    <mergeCell ref="C21:E21"/>
    <mergeCell ref="D20:E20"/>
    <mergeCell ref="D19:E19"/>
    <mergeCell ref="D18:E18"/>
  </mergeCells>
  <phoneticPr fontId="6" type="noConversion"/>
  <printOptions horizontalCentered="1"/>
  <pageMargins left="0.39370078740157483" right="0.39370078740157483" top="0.39370078740157483" bottom="0.39370078740157483" header="0.59055118110236227" footer="0.59055118110236227"/>
  <pageSetup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37"/>
  <sheetViews>
    <sheetView showGridLines="0" showZeros="0" zoomScale="80" workbookViewId="0">
      <selection activeCell="B4" sqref="B4"/>
    </sheetView>
  </sheetViews>
  <sheetFormatPr defaultRowHeight="12.75" x14ac:dyDescent="0.2"/>
  <cols>
    <col min="1" max="1" width="37.140625" customWidth="1"/>
    <col min="2" max="2" width="18.5703125" customWidth="1"/>
    <col min="3" max="3" width="18.7109375" customWidth="1"/>
    <col min="4" max="4" width="15.7109375" customWidth="1"/>
    <col min="5" max="5" width="37.140625" customWidth="1"/>
    <col min="6" max="6" width="18.5703125" customWidth="1"/>
    <col min="7" max="7" width="15.42578125" customWidth="1"/>
    <col min="8" max="256" width="11.42578125" customWidth="1"/>
  </cols>
  <sheetData>
    <row r="1" spans="1:6" ht="13.5" thickBot="1" x14ac:dyDescent="0.25">
      <c r="A1" s="248" t="s">
        <v>53</v>
      </c>
      <c r="B1" s="249"/>
      <c r="C1" s="250"/>
      <c r="E1" s="248" t="s">
        <v>66</v>
      </c>
      <c r="F1" s="250"/>
    </row>
    <row r="2" spans="1:6" ht="14.25" thickTop="1" thickBot="1" x14ac:dyDescent="0.25">
      <c r="A2" s="79" t="s">
        <v>54</v>
      </c>
      <c r="B2" s="80" t="s">
        <v>55</v>
      </c>
      <c r="C2" s="81" t="s">
        <v>56</v>
      </c>
      <c r="E2" s="68" t="s">
        <v>67</v>
      </c>
      <c r="F2" s="71"/>
    </row>
    <row r="3" spans="1:6" x14ac:dyDescent="0.2">
      <c r="A3" s="65" t="s">
        <v>51</v>
      </c>
      <c r="B3" s="97" t="str">
        <f>IF(AND(SUM(C4:C7)&gt;0,C3=""),-PV(C6,C5,-C4,C7,1),"")</f>
        <v/>
      </c>
      <c r="C3" s="102"/>
      <c r="E3" s="69" t="s">
        <v>68</v>
      </c>
      <c r="F3" s="104"/>
    </row>
    <row r="4" spans="1:6" x14ac:dyDescent="0.2">
      <c r="A4" s="66" t="s">
        <v>57</v>
      </c>
      <c r="B4" s="98" t="str">
        <f>IF(AND((C3+C5+C6+C7)&gt;0,C4=""),PMT(C6,C5,C3,-C7,1),"")</f>
        <v/>
      </c>
      <c r="C4" s="103"/>
      <c r="E4" s="69" t="s">
        <v>69</v>
      </c>
      <c r="F4" s="105"/>
    </row>
    <row r="5" spans="1:6" ht="13.5" thickBot="1" x14ac:dyDescent="0.25">
      <c r="A5" s="66" t="s">
        <v>58</v>
      </c>
      <c r="B5" s="99" t="str">
        <f>IF(AND((C3+C4+C6+C7)&gt;0,C5=""),NPER(C6,C4,C3,-C7,1),"")</f>
        <v/>
      </c>
      <c r="C5" s="72"/>
      <c r="E5" s="70" t="s">
        <v>70</v>
      </c>
      <c r="F5" s="106"/>
    </row>
    <row r="6" spans="1:6" ht="13.5" thickBot="1" x14ac:dyDescent="0.25">
      <c r="A6" s="66" t="s">
        <v>59</v>
      </c>
      <c r="B6" s="100" t="str">
        <f>IF(AND((C3+C4+C5+C7)&gt;0,C6=""),RATE(C5,C4,C3,-C7,1),"")</f>
        <v/>
      </c>
      <c r="C6" s="104"/>
      <c r="E6" s="10"/>
      <c r="F6" s="11"/>
    </row>
    <row r="7" spans="1:6" ht="13.5" thickBot="1" x14ac:dyDescent="0.25">
      <c r="A7" s="67" t="s">
        <v>60</v>
      </c>
      <c r="B7" s="101" t="str">
        <f>IF(AND((C3+C4+C5+C6)&gt;0,C7=""),-FV(C6,C5,C4,C3,1),"")</f>
        <v/>
      </c>
      <c r="C7" s="73"/>
      <c r="E7" s="251" t="s">
        <v>71</v>
      </c>
      <c r="F7" s="252"/>
    </row>
    <row r="8" spans="1:6" ht="13.5" thickTop="1" x14ac:dyDescent="0.2">
      <c r="B8" s="7"/>
      <c r="C8" s="8"/>
      <c r="D8" s="9"/>
      <c r="E8" s="68" t="s">
        <v>72</v>
      </c>
      <c r="F8" s="86" t="str">
        <f>IF($F$5="","",-PMT(F3/$F$5,$F$4*$F$5,$F$2))</f>
        <v/>
      </c>
    </row>
    <row r="9" spans="1:6" ht="13.5" thickBot="1" x14ac:dyDescent="0.25">
      <c r="B9" s="5"/>
      <c r="C9" s="5"/>
      <c r="D9" s="5"/>
      <c r="E9" s="69" t="s">
        <v>73</v>
      </c>
      <c r="F9" s="84" t="str">
        <f>IF($F$5="","",$F$4*$F$5)</f>
        <v/>
      </c>
    </row>
    <row r="10" spans="1:6" ht="13.5" thickBot="1" x14ac:dyDescent="0.25">
      <c r="A10" s="248" t="s">
        <v>61</v>
      </c>
      <c r="B10" s="249"/>
      <c r="C10" s="250"/>
      <c r="E10" s="70" t="s">
        <v>74</v>
      </c>
      <c r="F10" s="85" t="str">
        <f>IF($F$5="","",$F$8*$F$5*$F$4-$F$2)</f>
        <v/>
      </c>
    </row>
    <row r="11" spans="1:6" ht="14.25" thickTop="1" thickBot="1" x14ac:dyDescent="0.25">
      <c r="A11" s="79" t="s">
        <v>54</v>
      </c>
      <c r="B11" s="82" t="s">
        <v>55</v>
      </c>
      <c r="C11" s="83" t="s">
        <v>56</v>
      </c>
      <c r="E11" s="10"/>
      <c r="F11" s="11"/>
    </row>
    <row r="12" spans="1:6" ht="13.5" thickBot="1" x14ac:dyDescent="0.25">
      <c r="A12" s="66" t="s">
        <v>62</v>
      </c>
      <c r="B12" s="98" t="str">
        <f>IF(AND(SUM(C13:C16)&gt;0,C12=""),-PV(C14,C13,C15,C16,1),"")</f>
        <v/>
      </c>
      <c r="C12" s="103"/>
      <c r="E12" s="248" t="s">
        <v>75</v>
      </c>
      <c r="F12" s="250"/>
    </row>
    <row r="13" spans="1:6" ht="13.5" thickTop="1" x14ac:dyDescent="0.2">
      <c r="A13" s="66" t="s">
        <v>63</v>
      </c>
      <c r="B13" s="99" t="str">
        <f>IF(AND((C12+C14+C15+C16)&gt;0,C13=""),NPER(C14,-C15,C12,-C16,1),"")</f>
        <v/>
      </c>
      <c r="C13" s="72"/>
      <c r="E13" s="68" t="s">
        <v>76</v>
      </c>
      <c r="F13" s="109"/>
    </row>
    <row r="14" spans="1:6" x14ac:dyDescent="0.2">
      <c r="A14" s="66" t="s">
        <v>59</v>
      </c>
      <c r="B14" s="100" t="str">
        <f>IF(AND((C12+C13+C15+C16)&gt;0,C14=""),RATE(C13,-C15,C12,-C16,1),"")</f>
        <v/>
      </c>
      <c r="C14" s="104"/>
      <c r="E14" s="69" t="s">
        <v>72</v>
      </c>
      <c r="F14" s="107" t="str">
        <f>IF($F$13="","",-PMT(F13/$F$5,$F$4*$F$5,$F$2))</f>
        <v/>
      </c>
    </row>
    <row r="15" spans="1:6" x14ac:dyDescent="0.2">
      <c r="A15" s="66" t="s">
        <v>64</v>
      </c>
      <c r="B15" s="98" t="str">
        <f>IF(AND((C12+C13+C14+C16)&gt;0,C15=""),-PMT(C14,C13,C12,-C16,1),"")</f>
        <v/>
      </c>
      <c r="C15" s="103"/>
      <c r="E15" s="69" t="s">
        <v>77</v>
      </c>
      <c r="F15" s="107" t="str">
        <f>IF($F$13="","",FV(F13/$F$5,5*$F$5,$F$14,-$F$2))</f>
        <v/>
      </c>
    </row>
    <row r="16" spans="1:6" ht="13.5" thickBot="1" x14ac:dyDescent="0.25">
      <c r="A16" s="67" t="s">
        <v>65</v>
      </c>
      <c r="B16" s="101" t="str">
        <f>IF(AND((C12+C13+C14+C15)&gt;0,C16=""),FV(C14,C13,C15,-C12,1),"")</f>
        <v/>
      </c>
      <c r="C16" s="73"/>
      <c r="E16" s="69" t="s">
        <v>78</v>
      </c>
      <c r="F16" s="107" t="str">
        <f>IF($F$13="","",FV(F3/$F$5,5*$F$5,$F$8,-$F$2))</f>
        <v/>
      </c>
    </row>
    <row r="17" spans="1:6" x14ac:dyDescent="0.2">
      <c r="E17" s="69" t="s">
        <v>79</v>
      </c>
      <c r="F17" s="107" t="str">
        <f>IF(F13="","",F14-F8)</f>
        <v/>
      </c>
    </row>
    <row r="18" spans="1:6" x14ac:dyDescent="0.2">
      <c r="E18" s="69" t="s">
        <v>80</v>
      </c>
      <c r="F18" s="107" t="str">
        <f>IF(F13="","",(F15-F16)/(5*F5))</f>
        <v/>
      </c>
    </row>
    <row r="19" spans="1:6" ht="13.5" thickBot="1" x14ac:dyDescent="0.25">
      <c r="E19" s="70" t="s">
        <v>81</v>
      </c>
      <c r="F19" s="108" t="str">
        <f>IF(F13="","",F17+F18)</f>
        <v/>
      </c>
    </row>
    <row r="20" spans="1:6" ht="16.5" thickBot="1" x14ac:dyDescent="0.3">
      <c r="A20" s="116" t="s">
        <v>120</v>
      </c>
      <c r="B20" s="116"/>
      <c r="E20" s="248" t="s">
        <v>82</v>
      </c>
      <c r="F20" s="250"/>
    </row>
    <row r="21" spans="1:6" ht="16.5" thickTop="1" x14ac:dyDescent="0.25">
      <c r="A21" s="116"/>
      <c r="B21" s="116"/>
      <c r="E21" s="68" t="s">
        <v>83</v>
      </c>
      <c r="F21" s="110" t="str">
        <f>IF($F$13="","",FV(F13/$F$5,10*$F$5,$F$14,-$F$2))</f>
        <v/>
      </c>
    </row>
    <row r="22" spans="1:6" ht="15.75" x14ac:dyDescent="0.25">
      <c r="A22" s="116" t="s">
        <v>121</v>
      </c>
      <c r="B22" s="116"/>
      <c r="E22" s="69" t="s">
        <v>84</v>
      </c>
      <c r="F22" s="107" t="str">
        <f>IF($F$13="","",FV(F3/$F$5,10*$F$5,$F$8,-$F$2))</f>
        <v/>
      </c>
    </row>
    <row r="23" spans="1:6" ht="15.75" x14ac:dyDescent="0.25">
      <c r="A23" s="116" t="s">
        <v>122</v>
      </c>
      <c r="B23" s="116"/>
      <c r="E23" s="69" t="s">
        <v>79</v>
      </c>
      <c r="F23" s="107" t="str">
        <f>IF(F13="","",F14-F8)</f>
        <v/>
      </c>
    </row>
    <row r="24" spans="1:6" x14ac:dyDescent="0.2">
      <c r="E24" s="69" t="s">
        <v>80</v>
      </c>
      <c r="F24" s="111" t="str">
        <f>IF(F13="","",(F21-F22)/(10*F5))</f>
        <v/>
      </c>
    </row>
    <row r="25" spans="1:6" ht="13.5" thickBot="1" x14ac:dyDescent="0.25">
      <c r="E25" s="70" t="s">
        <v>81</v>
      </c>
      <c r="F25" s="112" t="str">
        <f>IF(F13="","",F23+F24)</f>
        <v/>
      </c>
    </row>
    <row r="26" spans="1:6" ht="13.5" thickBot="1" x14ac:dyDescent="0.25">
      <c r="E26" s="248" t="s">
        <v>85</v>
      </c>
      <c r="F26" s="250"/>
    </row>
    <row r="27" spans="1:6" ht="13.5" thickTop="1" x14ac:dyDescent="0.2">
      <c r="E27" s="68" t="s">
        <v>86</v>
      </c>
      <c r="F27" s="110" t="str">
        <f>IF($F$13="","",FV(F13/$F$5,15*$F$5,$F$14,-$F$2))</f>
        <v/>
      </c>
    </row>
    <row r="28" spans="1:6" x14ac:dyDescent="0.2">
      <c r="E28" s="69" t="s">
        <v>87</v>
      </c>
      <c r="F28" s="107" t="str">
        <f>IF($F$13="","",FV(F3/$F$5,15*$F$5,$F$8,-$F$2))</f>
        <v/>
      </c>
    </row>
    <row r="29" spans="1:6" x14ac:dyDescent="0.2">
      <c r="E29" s="69" t="s">
        <v>79</v>
      </c>
      <c r="F29" s="107" t="str">
        <f>IF(F13="","",F14-F8)</f>
        <v/>
      </c>
    </row>
    <row r="30" spans="1:6" x14ac:dyDescent="0.2">
      <c r="E30" s="69" t="s">
        <v>80</v>
      </c>
      <c r="F30" s="107" t="str">
        <f>IF(F13="","",(F27-F28)/(15*F5))</f>
        <v/>
      </c>
    </row>
    <row r="31" spans="1:6" ht="13.5" thickBot="1" x14ac:dyDescent="0.25">
      <c r="E31" s="70" t="s">
        <v>81</v>
      </c>
      <c r="F31" s="108" t="str">
        <f>IF(F13="","",F29+F30)</f>
        <v/>
      </c>
    </row>
    <row r="32" spans="1:6" ht="13.5" thickBot="1" x14ac:dyDescent="0.25">
      <c r="E32" s="248" t="s">
        <v>88</v>
      </c>
      <c r="F32" s="250"/>
    </row>
    <row r="33" spans="5:6" ht="13.5" thickTop="1" x14ac:dyDescent="0.2">
      <c r="E33" s="68" t="s">
        <v>89</v>
      </c>
      <c r="F33" s="110" t="str">
        <f>IF($F$13="","",FV(F13/$F$5,20*$F$5,$F$14,-$F$2))</f>
        <v/>
      </c>
    </row>
    <row r="34" spans="5:6" x14ac:dyDescent="0.2">
      <c r="E34" s="69" t="s">
        <v>90</v>
      </c>
      <c r="F34" s="107" t="str">
        <f>IF($F$13="","",FV(F3/$F$5,20*$F$5,$F$8,-$F$2))</f>
        <v/>
      </c>
    </row>
    <row r="35" spans="5:6" x14ac:dyDescent="0.2">
      <c r="E35" s="69" t="s">
        <v>79</v>
      </c>
      <c r="F35" s="107" t="str">
        <f>IF(F13="","",F14-F8)</f>
        <v/>
      </c>
    </row>
    <row r="36" spans="5:6" x14ac:dyDescent="0.2">
      <c r="E36" s="69" t="s">
        <v>80</v>
      </c>
      <c r="F36" s="107" t="str">
        <f>IF(F13="","",(F33-F34)/(20*F5))</f>
        <v/>
      </c>
    </row>
    <row r="37" spans="5:6" ht="13.5" thickBot="1" x14ac:dyDescent="0.25">
      <c r="E37" s="70" t="s">
        <v>81</v>
      </c>
      <c r="F37" s="108" t="str">
        <f>IF(F13="","",F35+F36)</f>
        <v/>
      </c>
    </row>
  </sheetData>
  <sheetProtection password="C698" sheet="1" objects="1" scenarios="1"/>
  <protectedRanges>
    <protectedRange sqref="C3:C7 C12:C16 F2:F5 F13" name="Plage1"/>
  </protectedRanges>
  <mergeCells count="8">
    <mergeCell ref="A1:C1"/>
    <mergeCell ref="A10:C10"/>
    <mergeCell ref="E26:F26"/>
    <mergeCell ref="E32:F32"/>
    <mergeCell ref="E1:F1"/>
    <mergeCell ref="E7:F7"/>
    <mergeCell ref="E12:F12"/>
    <mergeCell ref="E20:F20"/>
  </mergeCells>
  <phoneticPr fontId="6" type="noConversion"/>
  <pageMargins left="0.75" right="0.75" top="1" bottom="1" header="0.4921259845" footer="0.4921259845"/>
  <pageSetup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Saisie données</vt:lpstr>
      <vt:lpstr>Actifs-RRQ</vt:lpstr>
      <vt:lpstr>Calculs</vt:lpstr>
      <vt:lpstr>'Actifs-RRQ'!Print_Area</vt:lpstr>
      <vt:lpstr>'Saisie données'!Print_Area</vt:lpstr>
    </vt:vector>
  </TitlesOfParts>
  <Company>Groupe Financier Séguin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</dc:creator>
  <cp:lastModifiedBy>Yvon</cp:lastModifiedBy>
  <cp:lastPrinted>2012-10-02T14:10:48Z</cp:lastPrinted>
  <dcterms:created xsi:type="dcterms:W3CDTF">2006-03-31T18:38:25Z</dcterms:created>
  <dcterms:modified xsi:type="dcterms:W3CDTF">2012-11-20T19:09:54Z</dcterms:modified>
</cp:coreProperties>
</file>